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mar\Desktop\"/>
    </mc:Choice>
  </mc:AlternateContent>
  <bookViews>
    <workbookView xWindow="0" yWindow="0" windowWidth="15360" windowHeight="7365"/>
  </bookViews>
  <sheets>
    <sheet name="نتيجة نصف العام" sheetId="1" r:id="rId1"/>
  </sheets>
  <externalReferences>
    <externalReference r:id="rId2"/>
  </externalReferences>
  <definedNames>
    <definedName name="_xlnm._FilterDatabase" localSheetId="0" hidden="1">'نتيجة نصف العام'!$A$1:$T$94</definedName>
    <definedName name="_xlnm.Print_Titles" localSheetId="0">'نتيجة نصف العام'!$1:$5</definedName>
    <definedName name="اسم">'[1]كشف الدرجات'!$D$8:$D$30</definedName>
    <definedName name="مجموع">'[1]كشف الدرجات'!$N$8:$N$30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8" i="1" l="1"/>
  <c r="M108" i="1"/>
  <c r="J108" i="1"/>
  <c r="G108" i="1"/>
  <c r="P107" i="1"/>
  <c r="M107" i="1"/>
  <c r="J107" i="1"/>
  <c r="G107" i="1"/>
  <c r="P106" i="1"/>
  <c r="M106" i="1"/>
  <c r="J106" i="1"/>
  <c r="D106" i="1"/>
  <c r="P105" i="1"/>
  <c r="M105" i="1"/>
  <c r="J105" i="1"/>
  <c r="G105" i="1"/>
  <c r="D105" i="1"/>
  <c r="P104" i="1"/>
  <c r="M104" i="1"/>
  <c r="J104" i="1"/>
  <c r="G104" i="1"/>
  <c r="P103" i="1"/>
  <c r="M103" i="1"/>
  <c r="J103" i="1"/>
  <c r="G103" i="1"/>
  <c r="P102" i="1"/>
  <c r="M102" i="1"/>
  <c r="J102" i="1"/>
  <c r="D102" i="1"/>
  <c r="P101" i="1"/>
  <c r="M101" i="1"/>
  <c r="J101" i="1"/>
  <c r="G101" i="1"/>
  <c r="D101" i="1"/>
  <c r="P100" i="1"/>
  <c r="M100" i="1"/>
  <c r="J100" i="1"/>
  <c r="G100" i="1"/>
  <c r="P99" i="1"/>
  <c r="M99" i="1"/>
  <c r="J99" i="1"/>
  <c r="G99" i="1"/>
  <c r="P98" i="1"/>
  <c r="M98" i="1"/>
  <c r="J98" i="1"/>
  <c r="D98" i="1"/>
  <c r="P97" i="1"/>
  <c r="M97" i="1"/>
  <c r="J97" i="1"/>
  <c r="G97" i="1"/>
  <c r="D97" i="1"/>
  <c r="P96" i="1"/>
  <c r="M96" i="1"/>
  <c r="J96" i="1"/>
  <c r="G96" i="1"/>
  <c r="P95" i="1"/>
  <c r="M95" i="1"/>
  <c r="J95" i="1"/>
  <c r="G95" i="1"/>
  <c r="P94" i="1"/>
  <c r="M94" i="1"/>
  <c r="J94" i="1"/>
  <c r="D94" i="1"/>
  <c r="P93" i="1"/>
  <c r="M93" i="1"/>
  <c r="J93" i="1"/>
  <c r="G93" i="1"/>
  <c r="P92" i="1"/>
  <c r="M92" i="1"/>
  <c r="G92" i="1"/>
  <c r="P91" i="1"/>
  <c r="M91" i="1"/>
  <c r="J91" i="1"/>
  <c r="G91" i="1"/>
  <c r="P90" i="1"/>
  <c r="M90" i="1"/>
  <c r="J90" i="1"/>
  <c r="G90" i="1"/>
  <c r="V89" i="1" a="1"/>
  <c r="V89" i="1" s="1"/>
  <c r="P89" i="1"/>
  <c r="M89" i="1"/>
  <c r="J89" i="1"/>
  <c r="G89" i="1"/>
  <c r="Y89" i="1" s="1"/>
  <c r="D89" i="1"/>
  <c r="P88" i="1"/>
  <c r="M88" i="1"/>
  <c r="J88" i="1"/>
  <c r="G88" i="1"/>
  <c r="V87" i="1" a="1"/>
  <c r="V87" i="1" s="1"/>
  <c r="P87" i="1"/>
  <c r="M87" i="1"/>
  <c r="J87" i="1"/>
  <c r="G87" i="1"/>
  <c r="D87" i="1"/>
  <c r="P86" i="1"/>
  <c r="M86" i="1"/>
  <c r="J86" i="1"/>
  <c r="G86" i="1"/>
  <c r="P85" i="1"/>
  <c r="M85" i="1"/>
  <c r="J85" i="1"/>
  <c r="D85" i="1"/>
  <c r="P84" i="1"/>
  <c r="M84" i="1"/>
  <c r="J84" i="1"/>
  <c r="G84" i="1"/>
  <c r="V83" i="1" a="1"/>
  <c r="V83" i="1" s="1"/>
  <c r="P83" i="1"/>
  <c r="M83" i="1"/>
  <c r="J83" i="1"/>
  <c r="G83" i="1"/>
  <c r="D83" i="1"/>
  <c r="W83" i="1" a="1"/>
  <c r="W83" i="1" s="1"/>
  <c r="P82" i="1"/>
  <c r="M82" i="1"/>
  <c r="J82" i="1"/>
  <c r="G82" i="1"/>
  <c r="P81" i="1"/>
  <c r="M81" i="1"/>
  <c r="J81" i="1"/>
  <c r="G81" i="1"/>
  <c r="V81" i="1" a="1"/>
  <c r="V81" i="1" s="1"/>
  <c r="P80" i="1"/>
  <c r="M80" i="1"/>
  <c r="J80" i="1"/>
  <c r="G80" i="1"/>
  <c r="V79" i="1" a="1"/>
  <c r="V79" i="1" s="1"/>
  <c r="P79" i="1"/>
  <c r="M79" i="1"/>
  <c r="J79" i="1"/>
  <c r="G79" i="1"/>
  <c r="W79" i="1" s="1" a="1"/>
  <c r="W79" i="1" s="1"/>
  <c r="D79" i="1"/>
  <c r="P78" i="1"/>
  <c r="M78" i="1"/>
  <c r="J78" i="1"/>
  <c r="G78" i="1"/>
  <c r="D78" i="1"/>
  <c r="P77" i="1"/>
  <c r="M77" i="1"/>
  <c r="J77" i="1"/>
  <c r="G77" i="1"/>
  <c r="P76" i="1"/>
  <c r="M76" i="1"/>
  <c r="J76" i="1"/>
  <c r="G76" i="1"/>
  <c r="P75" i="1"/>
  <c r="M75" i="1"/>
  <c r="J75" i="1"/>
  <c r="D75" i="1"/>
  <c r="P74" i="1"/>
  <c r="M74" i="1"/>
  <c r="J74" i="1"/>
  <c r="G74" i="1"/>
  <c r="P73" i="1"/>
  <c r="M73" i="1"/>
  <c r="J73" i="1"/>
  <c r="G73" i="1"/>
  <c r="P72" i="1"/>
  <c r="M72" i="1"/>
  <c r="J72" i="1"/>
  <c r="G72" i="1"/>
  <c r="P71" i="1"/>
  <c r="M71" i="1"/>
  <c r="J71" i="1"/>
  <c r="D71" i="1"/>
  <c r="P70" i="1"/>
  <c r="M70" i="1"/>
  <c r="J70" i="1"/>
  <c r="D70" i="1"/>
  <c r="P69" i="1"/>
  <c r="M69" i="1"/>
  <c r="J69" i="1"/>
  <c r="G69" i="1"/>
  <c r="P68" i="1"/>
  <c r="M68" i="1"/>
  <c r="J68" i="1"/>
  <c r="G68" i="1"/>
  <c r="P67" i="1"/>
  <c r="M67" i="1"/>
  <c r="J67" i="1"/>
  <c r="D67" i="1"/>
  <c r="P66" i="1"/>
  <c r="M66" i="1"/>
  <c r="J66" i="1"/>
  <c r="G66" i="1"/>
  <c r="D66" i="1"/>
  <c r="V65" i="1" a="1"/>
  <c r="V65" i="1" s="1"/>
  <c r="P65" i="1"/>
  <c r="M65" i="1"/>
  <c r="J65" i="1"/>
  <c r="G65" i="1"/>
  <c r="D65" i="1"/>
  <c r="P64" i="1"/>
  <c r="M64" i="1"/>
  <c r="J64" i="1"/>
  <c r="G64" i="1"/>
  <c r="P63" i="1"/>
  <c r="M63" i="1"/>
  <c r="J63" i="1"/>
  <c r="G63" i="1"/>
  <c r="P62" i="1"/>
  <c r="M62" i="1"/>
  <c r="J62" i="1"/>
  <c r="D62" i="1"/>
  <c r="P61" i="1"/>
  <c r="M61" i="1"/>
  <c r="J61" i="1"/>
  <c r="G61" i="1"/>
  <c r="D61" i="1"/>
  <c r="P60" i="1"/>
  <c r="M60" i="1"/>
  <c r="J60" i="1"/>
  <c r="G60" i="1"/>
  <c r="P59" i="1"/>
  <c r="M59" i="1"/>
  <c r="J59" i="1"/>
  <c r="G59" i="1"/>
  <c r="P58" i="1"/>
  <c r="M58" i="1"/>
  <c r="J58" i="1"/>
  <c r="G58" i="1"/>
  <c r="D58" i="1"/>
  <c r="P57" i="1"/>
  <c r="M57" i="1"/>
  <c r="J57" i="1"/>
  <c r="G57" i="1"/>
  <c r="D57" i="1"/>
  <c r="P56" i="1"/>
  <c r="M56" i="1"/>
  <c r="J56" i="1"/>
  <c r="G56" i="1"/>
  <c r="P55" i="1"/>
  <c r="M55" i="1"/>
  <c r="J55" i="1"/>
  <c r="G55" i="1"/>
  <c r="P54" i="1"/>
  <c r="M54" i="1"/>
  <c r="J54" i="1"/>
  <c r="D54" i="1"/>
  <c r="P53" i="1"/>
  <c r="M53" i="1"/>
  <c r="J53" i="1"/>
  <c r="G53" i="1"/>
  <c r="D53" i="1"/>
  <c r="P52" i="1"/>
  <c r="M52" i="1"/>
  <c r="J52" i="1"/>
  <c r="G52" i="1"/>
  <c r="P51" i="1"/>
  <c r="M51" i="1"/>
  <c r="J51" i="1"/>
  <c r="G51" i="1"/>
  <c r="P50" i="1"/>
  <c r="M50" i="1"/>
  <c r="J50" i="1"/>
  <c r="D50" i="1"/>
  <c r="P49" i="1"/>
  <c r="M49" i="1"/>
  <c r="J49" i="1"/>
  <c r="D49" i="1"/>
  <c r="P48" i="1"/>
  <c r="M48" i="1"/>
  <c r="J48" i="1"/>
  <c r="G48" i="1"/>
  <c r="D48" i="1"/>
  <c r="P47" i="1"/>
  <c r="M47" i="1"/>
  <c r="J47" i="1"/>
  <c r="G47" i="1"/>
  <c r="P46" i="1"/>
  <c r="M46" i="1"/>
  <c r="V46" i="1" a="1"/>
  <c r="V46" i="1" s="1"/>
  <c r="D46" i="1"/>
  <c r="P45" i="1"/>
  <c r="M45" i="1"/>
  <c r="J45" i="1"/>
  <c r="G45" i="1"/>
  <c r="D45" i="1"/>
  <c r="P44" i="1"/>
  <c r="M44" i="1"/>
  <c r="J44" i="1"/>
  <c r="G44" i="1"/>
  <c r="P43" i="1"/>
  <c r="M43" i="1"/>
  <c r="J43" i="1"/>
  <c r="P42" i="1"/>
  <c r="M42" i="1"/>
  <c r="J42" i="1"/>
  <c r="D42" i="1"/>
  <c r="P41" i="1"/>
  <c r="M41" i="1"/>
  <c r="J41" i="1"/>
  <c r="G41" i="1"/>
  <c r="D41" i="1"/>
  <c r="P40" i="1"/>
  <c r="M40" i="1"/>
  <c r="J40" i="1"/>
  <c r="G40" i="1"/>
  <c r="V40" i="1" a="1"/>
  <c r="V40" i="1" s="1"/>
  <c r="P39" i="1"/>
  <c r="M39" i="1"/>
  <c r="J39" i="1"/>
  <c r="G39" i="1"/>
  <c r="V39" i="1" a="1"/>
  <c r="V39" i="1" s="1"/>
  <c r="P38" i="1"/>
  <c r="M38" i="1"/>
  <c r="J38" i="1"/>
  <c r="D38" i="1"/>
  <c r="P37" i="1"/>
  <c r="M37" i="1"/>
  <c r="J37" i="1"/>
  <c r="G37" i="1"/>
  <c r="P36" i="1"/>
  <c r="M36" i="1"/>
  <c r="J36" i="1"/>
  <c r="G36" i="1"/>
  <c r="P35" i="1"/>
  <c r="M35" i="1"/>
  <c r="J35" i="1"/>
  <c r="P34" i="1"/>
  <c r="M34" i="1"/>
  <c r="J34" i="1"/>
  <c r="D34" i="1"/>
  <c r="P33" i="1"/>
  <c r="M33" i="1"/>
  <c r="J33" i="1"/>
  <c r="G33" i="1"/>
  <c r="D33" i="1"/>
  <c r="V32" i="1" a="1"/>
  <c r="V32" i="1" s="1"/>
  <c r="P32" i="1"/>
  <c r="M32" i="1"/>
  <c r="J32" i="1"/>
  <c r="G32" i="1"/>
  <c r="D32" i="1"/>
  <c r="P31" i="1"/>
  <c r="M31" i="1"/>
  <c r="J31" i="1"/>
  <c r="G31" i="1"/>
  <c r="V31" i="1" a="1"/>
  <c r="V31" i="1" s="1"/>
  <c r="P30" i="1"/>
  <c r="M30" i="1"/>
  <c r="J30" i="1"/>
  <c r="G30" i="1"/>
  <c r="V30" i="1" a="1"/>
  <c r="V30" i="1" s="1"/>
  <c r="P29" i="1"/>
  <c r="M29" i="1"/>
  <c r="J29" i="1"/>
  <c r="G29" i="1"/>
  <c r="P28" i="1"/>
  <c r="M28" i="1"/>
  <c r="J28" i="1"/>
  <c r="G28" i="1"/>
  <c r="P27" i="1"/>
  <c r="M27" i="1"/>
  <c r="J27" i="1"/>
  <c r="G27" i="1"/>
  <c r="P26" i="1"/>
  <c r="M26" i="1"/>
  <c r="J26" i="1"/>
  <c r="D26" i="1"/>
  <c r="P25" i="1"/>
  <c r="M25" i="1"/>
  <c r="J25" i="1"/>
  <c r="G25" i="1"/>
  <c r="D25" i="1"/>
  <c r="P24" i="1"/>
  <c r="M24" i="1"/>
  <c r="J24" i="1"/>
  <c r="G24" i="1"/>
  <c r="V24" i="1" a="1"/>
  <c r="V24" i="1" s="1"/>
  <c r="P23" i="1"/>
  <c r="M23" i="1"/>
  <c r="J23" i="1"/>
  <c r="D23" i="1"/>
  <c r="P22" i="1"/>
  <c r="M22" i="1"/>
  <c r="J22" i="1"/>
  <c r="G22" i="1"/>
  <c r="D22" i="1"/>
  <c r="P21" i="1"/>
  <c r="M21" i="1"/>
  <c r="J21" i="1"/>
  <c r="G21" i="1"/>
  <c r="P20" i="1"/>
  <c r="M20" i="1"/>
  <c r="J20" i="1"/>
  <c r="G20" i="1"/>
  <c r="V20" i="1" a="1"/>
  <c r="V20" i="1" s="1"/>
  <c r="P19" i="1"/>
  <c r="M19" i="1"/>
  <c r="J19" i="1"/>
  <c r="D19" i="1"/>
  <c r="P18" i="1"/>
  <c r="M18" i="1"/>
  <c r="J18" i="1"/>
  <c r="G18" i="1"/>
  <c r="D18" i="1"/>
  <c r="P17" i="1"/>
  <c r="M17" i="1"/>
  <c r="J17" i="1"/>
  <c r="G17" i="1"/>
  <c r="P16" i="1"/>
  <c r="M16" i="1"/>
  <c r="J16" i="1"/>
  <c r="G16" i="1"/>
  <c r="P15" i="1"/>
  <c r="M15" i="1"/>
  <c r="J15" i="1"/>
  <c r="G15" i="1"/>
  <c r="D15" i="1"/>
  <c r="P14" i="1"/>
  <c r="M14" i="1"/>
  <c r="J14" i="1"/>
  <c r="G14" i="1"/>
  <c r="D14" i="1"/>
  <c r="P13" i="1"/>
  <c r="M13" i="1"/>
  <c r="J13" i="1"/>
  <c r="G13" i="1"/>
  <c r="P12" i="1"/>
  <c r="M12" i="1"/>
  <c r="J12" i="1"/>
  <c r="G12" i="1"/>
  <c r="P11" i="1"/>
  <c r="M11" i="1"/>
  <c r="J11" i="1"/>
  <c r="G11" i="1"/>
  <c r="P10" i="1"/>
  <c r="M10" i="1"/>
  <c r="J10" i="1"/>
  <c r="G10" i="1"/>
  <c r="D10" i="1"/>
  <c r="P9" i="1"/>
  <c r="M9" i="1"/>
  <c r="J9" i="1"/>
  <c r="G9" i="1"/>
  <c r="D9" i="1"/>
  <c r="P8" i="1"/>
  <c r="M8" i="1"/>
  <c r="J8" i="1"/>
  <c r="G8" i="1"/>
  <c r="P7" i="1"/>
  <c r="M7" i="1"/>
  <c r="J7" i="1"/>
  <c r="D7" i="1"/>
  <c r="A7" i="1"/>
  <c r="M6" i="1"/>
  <c r="G6" i="1"/>
  <c r="V4" i="1"/>
  <c r="W4" i="1"/>
  <c r="Z4" i="1"/>
  <c r="Y4" i="1"/>
  <c r="X4" i="1"/>
  <c r="AA4" i="1"/>
  <c r="W48" i="1" l="1" a="1"/>
  <c r="W48" i="1" s="1"/>
  <c r="AA48" i="1" s="1"/>
  <c r="W22" i="1" a="1"/>
  <c r="W22" i="1" s="1"/>
  <c r="Y15" i="1"/>
  <c r="Y58" i="1"/>
  <c r="W10" i="1" a="1"/>
  <c r="W10" i="1" s="1"/>
  <c r="W87" i="1" a="1"/>
  <c r="W87" i="1" s="1"/>
  <c r="A15" i="1"/>
  <c r="T116" i="1"/>
  <c r="Y32" i="1"/>
  <c r="W61" i="1" a="1"/>
  <c r="W61" i="1" s="1"/>
  <c r="AA61" i="1" s="1"/>
  <c r="V71" i="1" a="1"/>
  <c r="V71" i="1" s="1"/>
  <c r="V73" i="1" a="1"/>
  <c r="V73" i="1" s="1"/>
  <c r="A11" i="1"/>
  <c r="D17" i="1"/>
  <c r="W17" i="1" s="1" a="1"/>
  <c r="W17" i="1" s="1"/>
  <c r="AA17" i="1" s="1"/>
  <c r="V27" i="1" a="1"/>
  <c r="V27" i="1" s="1"/>
  <c r="D30" i="1"/>
  <c r="Y30" i="1" s="1"/>
  <c r="Y45" i="1"/>
  <c r="J46" i="1"/>
  <c r="Y65" i="1"/>
  <c r="D81" i="1"/>
  <c r="Y81" i="1" s="1"/>
  <c r="G85" i="1"/>
  <c r="Y85" i="1" s="1"/>
  <c r="W89" i="1" a="1"/>
  <c r="W89" i="1" s="1"/>
  <c r="AA89" i="1" s="1"/>
  <c r="D93" i="1"/>
  <c r="W93" i="1" s="1" a="1"/>
  <c r="W93" i="1" s="1"/>
  <c r="AA93" i="1" s="1"/>
  <c r="V38" i="1" a="1"/>
  <c r="V38" i="1" s="1"/>
  <c r="W53" i="1" a="1"/>
  <c r="W53" i="1" s="1"/>
  <c r="AA53" i="1" s="1"/>
  <c r="A8" i="1"/>
  <c r="D11" i="1"/>
  <c r="Y11" i="1" s="1"/>
  <c r="Y14" i="1"/>
  <c r="Y18" i="1"/>
  <c r="W32" i="1" a="1"/>
  <c r="W32" i="1" s="1"/>
  <c r="AA32" i="1" s="1"/>
  <c r="Y57" i="1"/>
  <c r="Y61" i="1"/>
  <c r="Y79" i="1"/>
  <c r="V85" i="1" a="1"/>
  <c r="V85" i="1" s="1"/>
  <c r="W45" i="1" a="1"/>
  <c r="W45" i="1" s="1"/>
  <c r="AA45" i="1" s="1"/>
  <c r="W14" i="1" a="1"/>
  <c r="W14" i="1" s="1"/>
  <c r="AA14" i="1" s="1"/>
  <c r="Y83" i="1"/>
  <c r="AA10" i="1"/>
  <c r="AA22" i="1"/>
  <c r="V12" i="1" a="1"/>
  <c r="V12" i="1" s="1"/>
  <c r="A13" i="1"/>
  <c r="A19" i="1"/>
  <c r="V19" i="1" a="1"/>
  <c r="V19" i="1" s="1"/>
  <c r="V23" i="1" a="1"/>
  <c r="V23" i="1" s="1"/>
  <c r="G23" i="1"/>
  <c r="Y23" i="1" s="1"/>
  <c r="A26" i="1"/>
  <c r="V26" i="1" a="1"/>
  <c r="V26" i="1" s="1"/>
  <c r="G26" i="1"/>
  <c r="Y26" i="1" s="1"/>
  <c r="V36" i="1" a="1"/>
  <c r="V36" i="1" s="1"/>
  <c r="D36" i="1"/>
  <c r="Y36" i="1" s="1"/>
  <c r="A39" i="1"/>
  <c r="V43" i="1" a="1"/>
  <c r="V43" i="1" s="1"/>
  <c r="G43" i="1"/>
  <c r="A56" i="1"/>
  <c r="G125" i="1"/>
  <c r="C125" i="1"/>
  <c r="O115" i="1"/>
  <c r="O125" i="1"/>
  <c r="L125" i="1"/>
  <c r="O116" i="1"/>
  <c r="P6" i="1"/>
  <c r="O113" i="1"/>
  <c r="V6" i="1" a="1"/>
  <c r="V6" i="1" s="1"/>
  <c r="V7" i="1" a="1"/>
  <c r="V7" i="1" s="1"/>
  <c r="D8" i="1"/>
  <c r="W8" i="1" s="1" a="1"/>
  <c r="W8" i="1" s="1"/>
  <c r="A10" i="1"/>
  <c r="A12" i="1"/>
  <c r="V13" i="1" a="1"/>
  <c r="V13" i="1" s="1"/>
  <c r="V16" i="1" a="1"/>
  <c r="V16" i="1" s="1"/>
  <c r="A17" i="1"/>
  <c r="G19" i="1"/>
  <c r="W19" i="1" s="1" a="1"/>
  <c r="W19" i="1" s="1"/>
  <c r="A21" i="1"/>
  <c r="A34" i="1"/>
  <c r="V34" i="1" a="1"/>
  <c r="V34" i="1" s="1"/>
  <c r="G34" i="1"/>
  <c r="W34" i="1" s="1" a="1"/>
  <c r="W34" i="1" s="1"/>
  <c r="D47" i="1"/>
  <c r="Y47" i="1" s="1"/>
  <c r="V47" i="1" a="1"/>
  <c r="V47" i="1" s="1"/>
  <c r="A58" i="1"/>
  <c r="A62" i="1"/>
  <c r="W62" i="1" a="1"/>
  <c r="W62" i="1" s="1"/>
  <c r="G62" i="1"/>
  <c r="Y62" i="1" s="1"/>
  <c r="V74" i="1" a="1"/>
  <c r="V74" i="1" s="1"/>
  <c r="D74" i="1"/>
  <c r="Y74" i="1" s="1"/>
  <c r="D76" i="1"/>
  <c r="Y76" i="1" s="1"/>
  <c r="V76" i="1" a="1"/>
  <c r="V76" i="1" s="1"/>
  <c r="A105" i="1"/>
  <c r="A101" i="1"/>
  <c r="A97" i="1"/>
  <c r="A93" i="1"/>
  <c r="A102" i="1"/>
  <c r="A98" i="1"/>
  <c r="A90" i="1"/>
  <c r="A88" i="1"/>
  <c r="A86" i="1"/>
  <c r="A84" i="1"/>
  <c r="A82" i="1"/>
  <c r="A74" i="1"/>
  <c r="A66" i="1"/>
  <c r="A106" i="1"/>
  <c r="A75" i="1"/>
  <c r="A67" i="1"/>
  <c r="A71" i="1"/>
  <c r="A61" i="1"/>
  <c r="A45" i="1"/>
  <c r="A37" i="1"/>
  <c r="A29" i="1"/>
  <c r="A6" i="1"/>
  <c r="A35" i="1"/>
  <c r="A33" i="1"/>
  <c r="A25" i="1"/>
  <c r="A22" i="1"/>
  <c r="A72" i="1"/>
  <c r="A57" i="1"/>
  <c r="A54" i="1"/>
  <c r="A38" i="1"/>
  <c r="A78" i="1"/>
  <c r="A70" i="1"/>
  <c r="A53" i="1"/>
  <c r="A50" i="1"/>
  <c r="A43" i="1"/>
  <c r="A41" i="1"/>
  <c r="A27" i="1"/>
  <c r="G124" i="1"/>
  <c r="C124" i="1"/>
  <c r="I116" i="1"/>
  <c r="I113" i="1"/>
  <c r="O124" i="1"/>
  <c r="L124" i="1"/>
  <c r="I115" i="1"/>
  <c r="J6" i="1"/>
  <c r="G7" i="1"/>
  <c r="W7" i="1" s="1" a="1"/>
  <c r="W7" i="1" s="1"/>
  <c r="V11" i="1" a="1"/>
  <c r="V11" i="1" s="1"/>
  <c r="D12" i="1"/>
  <c r="Y12" i="1" s="1"/>
  <c r="D13" i="1"/>
  <c r="W13" i="1" s="1" a="1"/>
  <c r="W13" i="1" s="1"/>
  <c r="A14" i="1"/>
  <c r="A16" i="1"/>
  <c r="Y17" i="1"/>
  <c r="V17" i="1" a="1"/>
  <c r="V17" i="1" s="1"/>
  <c r="W18" i="1" a="1"/>
  <c r="W18" i="1" s="1"/>
  <c r="V21" i="1" a="1"/>
  <c r="V21" i="1" s="1"/>
  <c r="D21" i="1"/>
  <c r="Y21" i="1" s="1"/>
  <c r="A30" i="1"/>
  <c r="A31" i="1"/>
  <c r="G35" i="1"/>
  <c r="V35" i="1" a="1"/>
  <c r="V35" i="1" s="1"/>
  <c r="A46" i="1"/>
  <c r="G46" i="1"/>
  <c r="A51" i="1"/>
  <c r="W57" i="1" a="1"/>
  <c r="W57" i="1" s="1"/>
  <c r="V62" i="1" a="1"/>
  <c r="V62" i="1" s="1"/>
  <c r="A64" i="1"/>
  <c r="A68" i="1"/>
  <c r="Y87" i="1"/>
  <c r="A94" i="1"/>
  <c r="V94" i="1" a="1"/>
  <c r="V94" i="1" s="1"/>
  <c r="G94" i="1"/>
  <c r="W94" i="1" s="1" a="1"/>
  <c r="W94" i="1" s="1"/>
  <c r="T113" i="1"/>
  <c r="T115" i="1"/>
  <c r="Y9" i="1"/>
  <c r="V9" i="1" a="1"/>
  <c r="V9" i="1" s="1"/>
  <c r="A20" i="1"/>
  <c r="A23" i="1"/>
  <c r="V63" i="1" a="1"/>
  <c r="V63" i="1" s="1"/>
  <c r="D63" i="1"/>
  <c r="Y63" i="1" s="1"/>
  <c r="G122" i="1"/>
  <c r="C122" i="1"/>
  <c r="C115" i="1"/>
  <c r="O122" i="1"/>
  <c r="C116" i="1"/>
  <c r="L122" i="1"/>
  <c r="D6" i="1"/>
  <c r="S113" i="1"/>
  <c r="S115" i="1"/>
  <c r="V8" i="1" a="1"/>
  <c r="V8" i="1" s="1"/>
  <c r="A9" i="1"/>
  <c r="W9" i="1" a="1"/>
  <c r="W9" i="1" s="1"/>
  <c r="Y10" i="1"/>
  <c r="W15" i="1" a="1"/>
  <c r="W15" i="1" s="1"/>
  <c r="V15" i="1" a="1"/>
  <c r="V15" i="1" s="1"/>
  <c r="D16" i="1"/>
  <c r="W16" i="1" s="1" a="1"/>
  <c r="W16" i="1" s="1"/>
  <c r="A18" i="1"/>
  <c r="Y22" i="1"/>
  <c r="A24" i="1"/>
  <c r="V28" i="1" a="1"/>
  <c r="V28" i="1" s="1"/>
  <c r="D28" i="1"/>
  <c r="W28" i="1" s="1" a="1"/>
  <c r="W28" i="1" s="1"/>
  <c r="Y34" i="1"/>
  <c r="A42" i="1"/>
  <c r="V42" i="1" a="1"/>
  <c r="V42" i="1" s="1"/>
  <c r="G42" i="1"/>
  <c r="Y42" i="1" s="1"/>
  <c r="A49" i="1"/>
  <c r="G49" i="1"/>
  <c r="Y49" i="1" s="1"/>
  <c r="V52" i="1" a="1"/>
  <c r="V52" i="1" s="1"/>
  <c r="D52" i="1"/>
  <c r="Y52" i="1" s="1"/>
  <c r="V55" i="1" a="1"/>
  <c r="V55" i="1" s="1"/>
  <c r="A87" i="1"/>
  <c r="AA87" i="1"/>
  <c r="J92" i="1"/>
  <c r="V92" i="1" a="1"/>
  <c r="V92" i="1" s="1"/>
  <c r="V103" i="1" a="1"/>
  <c r="V103" i="1" s="1"/>
  <c r="C113" i="1"/>
  <c r="W25" i="1" a="1"/>
  <c r="W25" i="1" s="1"/>
  <c r="V29" i="1" a="1"/>
  <c r="V29" i="1" s="1"/>
  <c r="D31" i="1"/>
  <c r="Y31" i="1" s="1"/>
  <c r="A32" i="1"/>
  <c r="V37" i="1" a="1"/>
  <c r="V37" i="1" s="1"/>
  <c r="D39" i="1"/>
  <c r="W39" i="1" s="1" a="1"/>
  <c r="W39" i="1" s="1"/>
  <c r="A40" i="1"/>
  <c r="W41" i="1" a="1"/>
  <c r="W41" i="1" s="1"/>
  <c r="A44" i="1"/>
  <c r="V50" i="1" a="1"/>
  <c r="V50" i="1" s="1"/>
  <c r="W51" i="1" a="1"/>
  <c r="W51" i="1" s="1"/>
  <c r="D51" i="1"/>
  <c r="Y51" i="1"/>
  <c r="A55" i="1"/>
  <c r="V56" i="1" a="1"/>
  <c r="V56" i="1" s="1"/>
  <c r="V59" i="1" a="1"/>
  <c r="V59" i="1" s="1"/>
  <c r="A60" i="1"/>
  <c r="D68" i="1"/>
  <c r="Y68" i="1" s="1"/>
  <c r="V68" i="1" a="1"/>
  <c r="V68" i="1" s="1"/>
  <c r="G70" i="1"/>
  <c r="W70" i="1" s="1" a="1"/>
  <c r="W70" i="1" s="1"/>
  <c r="AA83" i="1"/>
  <c r="U83" i="1" a="1"/>
  <c r="U83" i="1" s="1"/>
  <c r="A85" i="1"/>
  <c r="R116" i="1"/>
  <c r="V10" i="1" a="1"/>
  <c r="V10" i="1" s="1"/>
  <c r="V14" i="1" a="1"/>
  <c r="V14" i="1" s="1"/>
  <c r="V18" i="1" a="1"/>
  <c r="V18" i="1" s="1"/>
  <c r="D20" i="1"/>
  <c r="Y20" i="1" s="1"/>
  <c r="V22" i="1" a="1"/>
  <c r="V22" i="1" s="1"/>
  <c r="D24" i="1"/>
  <c r="W24" i="1" s="1" a="1"/>
  <c r="W24" i="1" s="1"/>
  <c r="D29" i="1"/>
  <c r="Y29" i="1" s="1"/>
  <c r="D37" i="1"/>
  <c r="W37" i="1" s="1" a="1"/>
  <c r="W37" i="1" s="1"/>
  <c r="V44" i="1" a="1"/>
  <c r="V44" i="1" s="1"/>
  <c r="A48" i="1"/>
  <c r="G50" i="1"/>
  <c r="W50" i="1" s="1" a="1"/>
  <c r="W50" i="1" s="1"/>
  <c r="V54" i="1" a="1"/>
  <c r="V54" i="1" s="1"/>
  <c r="D55" i="1"/>
  <c r="Y55" i="1" s="1"/>
  <c r="D56" i="1"/>
  <c r="W56" i="1" s="1" a="1"/>
  <c r="W56" i="1" s="1"/>
  <c r="A59" i="1"/>
  <c r="V60" i="1" a="1"/>
  <c r="V60" i="1" s="1"/>
  <c r="W78" i="1" a="1"/>
  <c r="W78" i="1" s="1"/>
  <c r="A83" i="1"/>
  <c r="A91" i="1"/>
  <c r="W108" i="1" a="1"/>
  <c r="W108" i="1" s="1"/>
  <c r="D108" i="1"/>
  <c r="Y108" i="1" s="1"/>
  <c r="V108" i="1" a="1"/>
  <c r="V108" i="1" s="1"/>
  <c r="W33" i="1" a="1"/>
  <c r="W33" i="1" s="1"/>
  <c r="G123" i="1"/>
  <c r="F115" i="1"/>
  <c r="C123" i="1"/>
  <c r="O123" i="1"/>
  <c r="F116" i="1"/>
  <c r="F113" i="1"/>
  <c r="L123" i="1"/>
  <c r="O126" i="1"/>
  <c r="L126" i="1"/>
  <c r="G126" i="1"/>
  <c r="L116" i="1"/>
  <c r="L113" i="1"/>
  <c r="C126" i="1"/>
  <c r="L115" i="1"/>
  <c r="R115" i="1"/>
  <c r="R113" i="1"/>
  <c r="S116" i="1"/>
  <c r="Y25" i="1"/>
  <c r="V25" i="1" a="1"/>
  <c r="V25" i="1" s="1"/>
  <c r="W27" i="1" a="1"/>
  <c r="W27" i="1" s="1"/>
  <c r="D27" i="1"/>
  <c r="Y27" i="1" s="1"/>
  <c r="A28" i="1"/>
  <c r="W29" i="1" a="1"/>
  <c r="W29" i="1" s="1"/>
  <c r="Y33" i="1"/>
  <c r="V33" i="1" a="1"/>
  <c r="V33" i="1" s="1"/>
  <c r="D35" i="1"/>
  <c r="Y35" i="1" s="1"/>
  <c r="A36" i="1"/>
  <c r="G38" i="1"/>
  <c r="W38" i="1" s="1" a="1"/>
  <c r="W38" i="1" s="1"/>
  <c r="D40" i="1"/>
  <c r="Y40" i="1" s="1"/>
  <c r="Y41" i="1"/>
  <c r="V41" i="1" a="1"/>
  <c r="V41" i="1" s="1"/>
  <c r="D43" i="1"/>
  <c r="Y43" i="1" s="1"/>
  <c r="D44" i="1"/>
  <c r="W44" i="1" s="1" a="1"/>
  <c r="W44" i="1" s="1"/>
  <c r="A47" i="1"/>
  <c r="Y48" i="1"/>
  <c r="V48" i="1" a="1"/>
  <c r="V48" i="1" s="1"/>
  <c r="V51" i="1" a="1"/>
  <c r="V51" i="1" s="1"/>
  <c r="A52" i="1"/>
  <c r="Y53" i="1"/>
  <c r="G54" i="1"/>
  <c r="Y54" i="1" s="1"/>
  <c r="W58" i="1" a="1"/>
  <c r="W58" i="1" s="1"/>
  <c r="V58" i="1" a="1"/>
  <c r="V58" i="1" s="1"/>
  <c r="W59" i="1" a="1"/>
  <c r="W59" i="1" s="1"/>
  <c r="D59" i="1"/>
  <c r="Y59" i="1" s="1"/>
  <c r="D60" i="1"/>
  <c r="W60" i="1" s="1" a="1"/>
  <c r="W60" i="1" s="1"/>
  <c r="A63" i="1"/>
  <c r="V64" i="1" a="1"/>
  <c r="V64" i="1" s="1"/>
  <c r="V69" i="1" a="1"/>
  <c r="V69" i="1" s="1"/>
  <c r="G71" i="1"/>
  <c r="Y71" i="1" s="1"/>
  <c r="V72" i="1" a="1"/>
  <c r="V72" i="1" s="1"/>
  <c r="V77" i="1" a="1"/>
  <c r="V77" i="1" s="1"/>
  <c r="D77" i="1"/>
  <c r="W77" i="1" s="1" a="1"/>
  <c r="W77" i="1" s="1"/>
  <c r="A80" i="1"/>
  <c r="A81" i="1"/>
  <c r="A89" i="1"/>
  <c r="A99" i="1"/>
  <c r="V45" i="1" a="1"/>
  <c r="V45" i="1" s="1"/>
  <c r="V49" i="1" a="1"/>
  <c r="V49" i="1" s="1"/>
  <c r="V53" i="1" a="1"/>
  <c r="V53" i="1" s="1"/>
  <c r="V57" i="1" a="1"/>
  <c r="V57" i="1" s="1"/>
  <c r="V61" i="1" a="1"/>
  <c r="V61" i="1" s="1"/>
  <c r="W65" i="1" a="1"/>
  <c r="W65" i="1" s="1"/>
  <c r="Y66" i="1"/>
  <c r="V66" i="1" a="1"/>
  <c r="V66" i="1" s="1"/>
  <c r="W66" i="1" a="1"/>
  <c r="W66" i="1" s="1"/>
  <c r="V67" i="1" a="1"/>
  <c r="V67" i="1" s="1"/>
  <c r="G67" i="1"/>
  <c r="Y67" i="1" s="1"/>
  <c r="A69" i="1"/>
  <c r="W73" i="1" a="1"/>
  <c r="W73" i="1" s="1"/>
  <c r="V75" i="1" a="1"/>
  <c r="V75" i="1" s="1"/>
  <c r="G75" i="1"/>
  <c r="Y75" i="1" s="1"/>
  <c r="AA79" i="1"/>
  <c r="V96" i="1" a="1"/>
  <c r="V96" i="1" s="1"/>
  <c r="V104" i="1" a="1"/>
  <c r="V104" i="1" s="1"/>
  <c r="V106" i="1" a="1"/>
  <c r="V106" i="1" s="1"/>
  <c r="G106" i="1"/>
  <c r="W106" i="1" s="1" a="1"/>
  <c r="W106" i="1" s="1"/>
  <c r="V107" i="1" a="1"/>
  <c r="V107" i="1" s="1"/>
  <c r="D69" i="1"/>
  <c r="W69" i="1" s="1" a="1"/>
  <c r="W69" i="1" s="1"/>
  <c r="D73" i="1"/>
  <c r="Y73" i="1" s="1"/>
  <c r="A76" i="1"/>
  <c r="A77" i="1"/>
  <c r="A79" i="1"/>
  <c r="D82" i="1"/>
  <c r="Y82" i="1" s="1"/>
  <c r="V82" i="1" a="1"/>
  <c r="V82" i="1" s="1"/>
  <c r="V84" i="1" a="1"/>
  <c r="V84" i="1" s="1"/>
  <c r="D84" i="1"/>
  <c r="W84" i="1" s="1" a="1"/>
  <c r="W84" i="1" s="1"/>
  <c r="D86" i="1"/>
  <c r="Y86" i="1" s="1"/>
  <c r="V86" i="1" a="1"/>
  <c r="V86" i="1" s="1"/>
  <c r="V88" i="1" a="1"/>
  <c r="V88" i="1" s="1"/>
  <c r="W88" i="1" a="1"/>
  <c r="W88" i="1" s="1"/>
  <c r="D88" i="1"/>
  <c r="Y88" i="1" s="1"/>
  <c r="D90" i="1"/>
  <c r="Y90" i="1" s="1"/>
  <c r="V90" i="1" a="1"/>
  <c r="V90" i="1" s="1"/>
  <c r="A95" i="1"/>
  <c r="V100" i="1" a="1"/>
  <c r="V100" i="1" s="1"/>
  <c r="D64" i="1"/>
  <c r="Y64" i="1" s="1"/>
  <c r="A65" i="1"/>
  <c r="Y70" i="1"/>
  <c r="V70" i="1" a="1"/>
  <c r="V70" i="1" s="1"/>
  <c r="D72" i="1"/>
  <c r="Y72" i="1" s="1"/>
  <c r="A73" i="1"/>
  <c r="Y78" i="1"/>
  <c r="V78" i="1" a="1"/>
  <c r="V78" i="1" s="1"/>
  <c r="Y80" i="1"/>
  <c r="V80" i="1" a="1"/>
  <c r="V80" i="1" s="1"/>
  <c r="W80" i="1" a="1"/>
  <c r="W80" i="1" s="1"/>
  <c r="D80" i="1"/>
  <c r="V91" i="1" a="1"/>
  <c r="V91" i="1" s="1"/>
  <c r="D92" i="1"/>
  <c r="W92" i="1" s="1" a="1"/>
  <c r="W92" i="1" s="1"/>
  <c r="V98" i="1" a="1"/>
  <c r="V98" i="1" s="1"/>
  <c r="W98" i="1" a="1"/>
  <c r="W98" i="1" s="1"/>
  <c r="G98" i="1"/>
  <c r="Y98" i="1" s="1"/>
  <c r="D100" i="1"/>
  <c r="Y100" i="1" s="1"/>
  <c r="W101" i="1" a="1"/>
  <c r="W101" i="1" s="1"/>
  <c r="A103" i="1"/>
  <c r="V95" i="1" a="1"/>
  <c r="V95" i="1" s="1"/>
  <c r="D96" i="1"/>
  <c r="W96" i="1" s="1" a="1"/>
  <c r="W96" i="1" s="1"/>
  <c r="V99" i="1" a="1"/>
  <c r="V99" i="1" s="1"/>
  <c r="V102" i="1" a="1"/>
  <c r="V102" i="1" s="1"/>
  <c r="G102" i="1"/>
  <c r="Y102" i="1" s="1"/>
  <c r="D104" i="1"/>
  <c r="W104" i="1" s="1" a="1"/>
  <c r="W104" i="1" s="1"/>
  <c r="W105" i="1" a="1"/>
  <c r="W105" i="1" s="1"/>
  <c r="A107" i="1"/>
  <c r="D91" i="1"/>
  <c r="Y91" i="1" s="1"/>
  <c r="A92" i="1"/>
  <c r="Y97" i="1"/>
  <c r="V97" i="1" a="1"/>
  <c r="V97" i="1" s="1"/>
  <c r="A100" i="1"/>
  <c r="Y101" i="1"/>
  <c r="V101" i="1" a="1"/>
  <c r="V101" i="1" s="1"/>
  <c r="A104" i="1"/>
  <c r="Y105" i="1"/>
  <c r="V105" i="1" a="1"/>
  <c r="V105" i="1" s="1"/>
  <c r="A108" i="1"/>
  <c r="Y93" i="1"/>
  <c r="V93" i="1" a="1"/>
  <c r="V93" i="1" s="1"/>
  <c r="W95" i="1" a="1"/>
  <c r="W95" i="1" s="1"/>
  <c r="D95" i="1"/>
  <c r="Y95" i="1" s="1"/>
  <c r="A96" i="1"/>
  <c r="W97" i="1" a="1"/>
  <c r="W97" i="1" s="1"/>
  <c r="Y106" i="1"/>
  <c r="D99" i="1"/>
  <c r="Y99" i="1" s="1"/>
  <c r="D103" i="1"/>
  <c r="Y103" i="1" s="1"/>
  <c r="D107" i="1"/>
  <c r="Y107" i="1" s="1"/>
  <c r="W23" i="1" l="1" a="1"/>
  <c r="W23" i="1" s="1"/>
  <c r="U31" i="1" s="1" a="1"/>
  <c r="U31" i="1" s="1"/>
  <c r="W55" i="1" a="1"/>
  <c r="W55" i="1" s="1"/>
  <c r="W68" i="1" a="1"/>
  <c r="W68" i="1" s="1"/>
  <c r="W31" i="1" a="1"/>
  <c r="W31" i="1" s="1"/>
  <c r="Y94" i="1"/>
  <c r="W36" i="1" a="1"/>
  <c r="W36" i="1" s="1"/>
  <c r="W11" i="1" a="1"/>
  <c r="W11" i="1" s="1"/>
  <c r="Y24" i="1"/>
  <c r="W81" i="1" a="1"/>
  <c r="W81" i="1" s="1"/>
  <c r="AA81" i="1" s="1"/>
  <c r="W30" i="1" a="1"/>
  <c r="W30" i="1" s="1"/>
  <c r="AA30" i="1" s="1"/>
  <c r="Y92" i="1"/>
  <c r="Y69" i="1"/>
  <c r="Y7" i="1"/>
  <c r="W46" i="1" a="1"/>
  <c r="W46" i="1" s="1"/>
  <c r="W12" i="1" a="1"/>
  <c r="W12" i="1" s="1"/>
  <c r="W99" i="1" a="1"/>
  <c r="W99" i="1" s="1"/>
  <c r="AA99" i="1" s="1"/>
  <c r="Y84" i="1"/>
  <c r="Y50" i="1"/>
  <c r="Y104" i="1"/>
  <c r="W20" i="1" a="1"/>
  <c r="W20" i="1" s="1"/>
  <c r="AA20" i="1" s="1"/>
  <c r="W107" i="1" a="1"/>
  <c r="W107" i="1" s="1"/>
  <c r="AA107" i="1" s="1"/>
  <c r="W91" i="1" a="1"/>
  <c r="W91" i="1" s="1"/>
  <c r="W64" i="1" a="1"/>
  <c r="W64" i="1" s="1"/>
  <c r="W43" i="1" a="1"/>
  <c r="W43" i="1" s="1"/>
  <c r="Y39" i="1"/>
  <c r="W49" i="1" a="1"/>
  <c r="W49" i="1" s="1"/>
  <c r="AA49" i="1" s="1"/>
  <c r="W6" i="1" a="1"/>
  <c r="W6" i="1" s="1"/>
  <c r="W74" i="1" a="1"/>
  <c r="W74" i="1" s="1"/>
  <c r="AA74" i="1" s="1"/>
  <c r="W102" i="1" a="1"/>
  <c r="W102" i="1" s="1"/>
  <c r="AA102" i="1" s="1"/>
  <c r="Y28" i="1"/>
  <c r="Y16" i="1"/>
  <c r="W21" i="1" a="1"/>
  <c r="W21" i="1" s="1"/>
  <c r="Y8" i="1"/>
  <c r="W85" i="1" a="1"/>
  <c r="W85" i="1" s="1"/>
  <c r="AA85" i="1" s="1"/>
  <c r="AA19" i="1"/>
  <c r="AA16" i="1"/>
  <c r="AA94" i="1"/>
  <c r="AA39" i="1"/>
  <c r="AA28" i="1"/>
  <c r="AA46" i="1"/>
  <c r="AA34" i="1"/>
  <c r="AA96" i="1"/>
  <c r="AA69" i="1"/>
  <c r="AA77" i="1"/>
  <c r="AA37" i="1"/>
  <c r="AA70" i="1"/>
  <c r="AA106" i="1"/>
  <c r="AA24" i="1"/>
  <c r="AA6" i="1" a="1"/>
  <c r="AA6" i="1" s="1"/>
  <c r="AA8" i="1"/>
  <c r="AA95" i="1"/>
  <c r="AA73" i="1"/>
  <c r="AA33" i="1"/>
  <c r="AA108" i="1"/>
  <c r="AA78" i="1"/>
  <c r="AA56" i="1"/>
  <c r="Y37" i="1"/>
  <c r="AA7" i="1"/>
  <c r="AA23" i="1"/>
  <c r="AA105" i="1"/>
  <c r="Y96" i="1"/>
  <c r="W82" i="1" a="1"/>
  <c r="W82" i="1" s="1"/>
  <c r="W54" i="1" a="1"/>
  <c r="W54" i="1" s="1"/>
  <c r="AA62" i="1"/>
  <c r="Y13" i="1"/>
  <c r="U117" i="1"/>
  <c r="U113" i="1"/>
  <c r="W26" i="1" a="1"/>
  <c r="W26" i="1" s="1"/>
  <c r="Y19" i="1"/>
  <c r="W103" i="1" a="1"/>
  <c r="W103" i="1" s="1"/>
  <c r="W100" i="1" a="1"/>
  <c r="W100" i="1" s="1"/>
  <c r="W72" i="1" a="1"/>
  <c r="W72" i="1" s="1"/>
  <c r="W71" i="1" a="1"/>
  <c r="W71" i="1" s="1"/>
  <c r="U59" i="1" a="1"/>
  <c r="U59" i="1" s="1"/>
  <c r="AA59" i="1"/>
  <c r="Y60" i="1"/>
  <c r="Y44" i="1"/>
  <c r="AA25" i="1"/>
  <c r="W42" i="1" a="1"/>
  <c r="W42" i="1" s="1"/>
  <c r="AA9" i="1"/>
  <c r="Y6" i="1" a="1"/>
  <c r="Y6" i="1" s="1"/>
  <c r="W63" i="1" a="1"/>
  <c r="W63" i="1" s="1"/>
  <c r="AA57" i="1"/>
  <c r="Y46" i="1"/>
  <c r="AA11" i="1"/>
  <c r="W76" i="1" a="1"/>
  <c r="W76" i="1" s="1"/>
  <c r="W47" i="1" a="1"/>
  <c r="W47" i="1" s="1"/>
  <c r="W67" i="1" a="1"/>
  <c r="W67" i="1" s="1"/>
  <c r="AA101" i="1"/>
  <c r="AA98" i="1"/>
  <c r="AA66" i="1"/>
  <c r="AA58" i="1"/>
  <c r="AA43" i="1"/>
  <c r="U27" i="1" a="1"/>
  <c r="U27" i="1" s="1"/>
  <c r="AA27" i="1"/>
  <c r="AA15" i="1"/>
  <c r="AA21" i="1"/>
  <c r="AA12" i="1"/>
  <c r="AA97" i="1"/>
  <c r="W90" i="1" a="1"/>
  <c r="W90" i="1" s="1"/>
  <c r="W86" i="1" a="1"/>
  <c r="W86" i="1" s="1"/>
  <c r="Y77" i="1"/>
  <c r="AA44" i="1"/>
  <c r="AA38" i="1"/>
  <c r="W35" i="1" a="1"/>
  <c r="W35" i="1" s="1"/>
  <c r="AA29" i="1"/>
  <c r="AA50" i="1"/>
  <c r="AA92" i="1"/>
  <c r="W52" i="1" a="1"/>
  <c r="W52" i="1" s="1"/>
  <c r="AA36" i="1"/>
  <c r="AA13" i="1"/>
  <c r="AA91" i="1"/>
  <c r="AA104" i="1"/>
  <c r="AA80" i="1"/>
  <c r="AA64" i="1"/>
  <c r="AA88" i="1"/>
  <c r="AA84" i="1"/>
  <c r="W75" i="1" a="1"/>
  <c r="W75" i="1" s="1"/>
  <c r="AA65" i="1"/>
  <c r="AA60" i="1"/>
  <c r="AA55" i="1"/>
  <c r="W40" i="1" a="1"/>
  <c r="W40" i="1" s="1"/>
  <c r="AA68" i="1"/>
  <c r="Y56" i="1"/>
  <c r="AA51" i="1"/>
  <c r="AA41" i="1"/>
  <c r="AA31" i="1"/>
  <c r="AA18" i="1"/>
  <c r="A112" i="1"/>
  <c r="Y38" i="1"/>
  <c r="U51" i="1" l="1" a="1"/>
  <c r="U51" i="1" s="1"/>
  <c r="U77" i="1" a="1"/>
  <c r="U77" i="1" s="1"/>
  <c r="U58" i="1" a="1"/>
  <c r="U58" i="1" s="1"/>
  <c r="U50" i="1" a="1"/>
  <c r="U50" i="1" s="1"/>
  <c r="U74" i="1" a="1"/>
  <c r="U74" i="1" s="1"/>
  <c r="U30" i="1" a="1"/>
  <c r="U30" i="1" s="1"/>
  <c r="U24" i="1" a="1"/>
  <c r="U24" i="1" s="1"/>
  <c r="U39" i="1" a="1"/>
  <c r="U39" i="1" s="1"/>
  <c r="U65" i="1" a="1"/>
  <c r="U65" i="1" s="1"/>
  <c r="U104" i="1" a="1"/>
  <c r="U104" i="1" s="1"/>
  <c r="U49" i="1" a="1"/>
  <c r="U49" i="1" s="1"/>
  <c r="U62" i="1" a="1"/>
  <c r="U62" i="1" s="1"/>
  <c r="U108" i="1" a="1"/>
  <c r="U108" i="1" s="1"/>
  <c r="U18" i="1" a="1"/>
  <c r="U18" i="1" s="1"/>
  <c r="U68" i="1" a="1"/>
  <c r="U68" i="1" s="1"/>
  <c r="AA75" i="1"/>
  <c r="U75" i="1" a="1"/>
  <c r="U75" i="1" s="1"/>
  <c r="U88" i="1" a="1"/>
  <c r="U88" i="1" s="1"/>
  <c r="U80" i="1" a="1"/>
  <c r="U80" i="1" s="1"/>
  <c r="U91" i="1" a="1"/>
  <c r="U91" i="1" s="1"/>
  <c r="U35" i="1" a="1"/>
  <c r="U35" i="1" s="1"/>
  <c r="AA35" i="1"/>
  <c r="U44" i="1" a="1"/>
  <c r="U44" i="1" s="1"/>
  <c r="U97" i="1" a="1"/>
  <c r="U97" i="1" s="1"/>
  <c r="U98" i="1" a="1"/>
  <c r="U98" i="1" s="1"/>
  <c r="U102" i="1" a="1"/>
  <c r="U102" i="1" s="1"/>
  <c r="AA67" i="1"/>
  <c r="U67" i="1" a="1"/>
  <c r="U67" i="1" s="1"/>
  <c r="U76" i="1" a="1"/>
  <c r="U76" i="1" s="1"/>
  <c r="AA76" i="1"/>
  <c r="U57" i="1" a="1"/>
  <c r="U57" i="1" s="1"/>
  <c r="U9" i="1" a="1"/>
  <c r="U9" i="1" s="1"/>
  <c r="U72" i="1" a="1"/>
  <c r="U72" i="1" s="1"/>
  <c r="AA72" i="1"/>
  <c r="U82" i="1" a="1"/>
  <c r="U82" i="1" s="1"/>
  <c r="AA82" i="1"/>
  <c r="U95" i="1" a="1"/>
  <c r="U95" i="1" s="1"/>
  <c r="U8" i="1" a="1"/>
  <c r="U8" i="1" s="1"/>
  <c r="U53" i="1" a="1"/>
  <c r="U53" i="1" s="1"/>
  <c r="U48" i="1" a="1"/>
  <c r="U48" i="1" s="1"/>
  <c r="U14" i="1" a="1"/>
  <c r="U14" i="1" s="1"/>
  <c r="U61" i="1" a="1"/>
  <c r="U61" i="1" s="1"/>
  <c r="U70" i="1" a="1"/>
  <c r="U70" i="1" s="1"/>
  <c r="U40" i="1" a="1"/>
  <c r="U40" i="1" s="1"/>
  <c r="AA40" i="1"/>
  <c r="U38" i="1" a="1"/>
  <c r="U38" i="1" s="1"/>
  <c r="U15" i="1" a="1"/>
  <c r="U15" i="1" s="1"/>
  <c r="U100" i="1" a="1"/>
  <c r="U100" i="1" s="1"/>
  <c r="AA100" i="1"/>
  <c r="AA26" i="1"/>
  <c r="U26" i="1" a="1"/>
  <c r="U26" i="1" s="1"/>
  <c r="U32" i="1" a="1"/>
  <c r="U32" i="1" s="1"/>
  <c r="U10" i="1" a="1"/>
  <c r="U10" i="1" s="1"/>
  <c r="U96" i="1" a="1"/>
  <c r="U96" i="1" s="1"/>
  <c r="U41" i="1" a="1"/>
  <c r="U41" i="1" s="1"/>
  <c r="U84" i="1" a="1"/>
  <c r="U84" i="1" s="1"/>
  <c r="U13" i="1" a="1"/>
  <c r="U13" i="1" s="1"/>
  <c r="U101" i="1" a="1"/>
  <c r="U101" i="1" s="1"/>
  <c r="U105" i="1" a="1"/>
  <c r="U105" i="1" s="1"/>
  <c r="U73" i="1" a="1"/>
  <c r="U73" i="1" s="1"/>
  <c r="U85" i="1" a="1"/>
  <c r="U85" i="1" s="1"/>
  <c r="U79" i="1" a="1"/>
  <c r="U79" i="1" s="1"/>
  <c r="U17" i="1" a="1"/>
  <c r="U17" i="1" s="1"/>
  <c r="U106" i="1" a="1"/>
  <c r="U106" i="1" s="1"/>
  <c r="U37" i="1" a="1"/>
  <c r="U37" i="1" s="1"/>
  <c r="U34" i="1" a="1"/>
  <c r="U34" i="1" s="1"/>
  <c r="U28" i="1" a="1"/>
  <c r="U28" i="1" s="1"/>
  <c r="U94" i="1" a="1"/>
  <c r="U94" i="1" s="1"/>
  <c r="U60" i="1" a="1"/>
  <c r="U60" i="1" s="1"/>
  <c r="U52" i="1" a="1"/>
  <c r="U52" i="1" s="1"/>
  <c r="AA52" i="1"/>
  <c r="U12" i="1" a="1"/>
  <c r="U12" i="1" s="1"/>
  <c r="U23" i="1" a="1"/>
  <c r="U23" i="1" s="1"/>
  <c r="U93" i="1" a="1"/>
  <c r="U93" i="1" s="1"/>
  <c r="U6" i="1" a="1"/>
  <c r="U6" i="1" s="1"/>
  <c r="U46" i="1" a="1"/>
  <c r="U46" i="1" s="1"/>
  <c r="U16" i="1" a="1"/>
  <c r="U16" i="1" s="1"/>
  <c r="U64" i="1" a="1"/>
  <c r="U64" i="1" s="1"/>
  <c r="U29" i="1" a="1"/>
  <c r="U29" i="1" s="1"/>
  <c r="U86" i="1" a="1"/>
  <c r="U86" i="1" s="1"/>
  <c r="AA86" i="1"/>
  <c r="U11" i="1" a="1"/>
  <c r="U11" i="1" s="1"/>
  <c r="AA63" i="1"/>
  <c r="U63" i="1" a="1"/>
  <c r="U63" i="1" s="1"/>
  <c r="AA42" i="1"/>
  <c r="U42" i="1" a="1"/>
  <c r="U42" i="1" s="1"/>
  <c r="U103" i="1" a="1"/>
  <c r="U103" i="1" s="1"/>
  <c r="AA103" i="1"/>
  <c r="U56" i="1" a="1"/>
  <c r="U56" i="1" s="1"/>
  <c r="U107" i="1" a="1"/>
  <c r="U107" i="1" s="1"/>
  <c r="U81" i="1" a="1"/>
  <c r="U81" i="1" s="1"/>
  <c r="T112" i="1"/>
  <c r="L112" i="1"/>
  <c r="R111" i="1"/>
  <c r="F111" i="1"/>
  <c r="S112" i="1"/>
  <c r="I112" i="1"/>
  <c r="O111" i="1"/>
  <c r="C111" i="1"/>
  <c r="R112" i="1"/>
  <c r="T111" i="1"/>
  <c r="F112" i="1"/>
  <c r="L111" i="1"/>
  <c r="O112" i="1"/>
  <c r="C112" i="1"/>
  <c r="S111" i="1"/>
  <c r="I111" i="1"/>
  <c r="U55" i="1" a="1"/>
  <c r="U55" i="1" s="1"/>
  <c r="U36" i="1" a="1"/>
  <c r="U36" i="1" s="1"/>
  <c r="U92" i="1" a="1"/>
  <c r="U92" i="1" s="1"/>
  <c r="U90" i="1" a="1"/>
  <c r="U90" i="1" s="1"/>
  <c r="AA90" i="1"/>
  <c r="U20" i="1" a="1"/>
  <c r="U20" i="1" s="1"/>
  <c r="U21" i="1" a="1"/>
  <c r="U21" i="1" s="1"/>
  <c r="U43" i="1" a="1"/>
  <c r="U43" i="1" s="1"/>
  <c r="U66" i="1" a="1"/>
  <c r="U66" i="1" s="1"/>
  <c r="U99" i="1" a="1"/>
  <c r="U99" i="1" s="1"/>
  <c r="U47" i="1" a="1"/>
  <c r="U47" i="1" s="1"/>
  <c r="AA47" i="1"/>
  <c r="U25" i="1" a="1"/>
  <c r="U25" i="1" s="1"/>
  <c r="AA71" i="1"/>
  <c r="U71" i="1" a="1"/>
  <c r="U71" i="1" s="1"/>
  <c r="U54" i="1" a="1"/>
  <c r="U54" i="1" s="1"/>
  <c r="AA54" i="1"/>
  <c r="U7" i="1" a="1"/>
  <c r="U7" i="1" s="1"/>
  <c r="U78" i="1" a="1"/>
  <c r="U78" i="1" s="1"/>
  <c r="U33" i="1" a="1"/>
  <c r="U33" i="1" s="1"/>
  <c r="U22" i="1" a="1"/>
  <c r="U22" i="1" s="1"/>
  <c r="U87" i="1" a="1"/>
  <c r="U87" i="1" s="1"/>
  <c r="U89" i="1" a="1"/>
  <c r="U89" i="1" s="1"/>
  <c r="U45" i="1" a="1"/>
  <c r="U45" i="1" s="1"/>
  <c r="A114" i="1"/>
  <c r="U111" i="1" s="1"/>
  <c r="U69" i="1" a="1"/>
  <c r="U69" i="1" s="1"/>
  <c r="U19" i="1" a="1"/>
  <c r="U19" i="1" s="1"/>
  <c r="U115" i="1" l="1"/>
  <c r="I118" i="1"/>
  <c r="F117" i="1"/>
  <c r="F114" i="1"/>
  <c r="A116" i="1"/>
  <c r="C114" i="1"/>
  <c r="C117" i="1"/>
  <c r="S117" i="1"/>
  <c r="S114" i="1"/>
  <c r="T114" i="1"/>
  <c r="T117" i="1"/>
  <c r="O114" i="1"/>
  <c r="O117" i="1"/>
  <c r="R117" i="1"/>
  <c r="R114" i="1"/>
  <c r="I117" i="1"/>
  <c r="I114" i="1"/>
  <c r="L117" i="1"/>
  <c r="L114" i="1"/>
</calcChain>
</file>

<file path=xl/sharedStrings.xml><?xml version="1.0" encoding="utf-8"?>
<sst xmlns="http://schemas.openxmlformats.org/spreadsheetml/2006/main" count="615" uniqueCount="162">
  <si>
    <t xml:space="preserve">     إدارة قويسنا التعليمية0                                                      </t>
  </si>
  <si>
    <t xml:space="preserve">      الصف الثالث</t>
  </si>
  <si>
    <t xml:space="preserve">   مدرسة عرب الرمل الإبتدائية سكة حديد</t>
  </si>
  <si>
    <t>نتيجة نصف العام 2026/2025</t>
  </si>
  <si>
    <t>عربى</t>
  </si>
  <si>
    <t xml:space="preserve"> دين          </t>
  </si>
  <si>
    <t>رياضيات</t>
  </si>
  <si>
    <t>إنجليزى</t>
  </si>
  <si>
    <t>القيم وإحترام الآخر</t>
  </si>
  <si>
    <t xml:space="preserve">أنشطه التوكاتسو </t>
  </si>
  <si>
    <t>م</t>
  </si>
  <si>
    <t>الاســــــــــــــم</t>
  </si>
  <si>
    <t>لغة عربية</t>
  </si>
  <si>
    <t>متعدد</t>
  </si>
  <si>
    <t xml:space="preserve">  لغة إنجليزية </t>
  </si>
  <si>
    <t>تربية رباضية</t>
  </si>
  <si>
    <t>توكاتسو</t>
  </si>
  <si>
    <t>الترتيب</t>
  </si>
  <si>
    <t>النتيجه</t>
  </si>
  <si>
    <t>الدرجه</t>
  </si>
  <si>
    <t>المستوى</t>
  </si>
  <si>
    <t>اللون</t>
  </si>
  <si>
    <t>المجموع</t>
  </si>
  <si>
    <t>المجموع الكلى</t>
  </si>
  <si>
    <t>بيان</t>
  </si>
  <si>
    <t>المــــــــواد</t>
  </si>
  <si>
    <t xml:space="preserve">  لغة إنجليزية  </t>
  </si>
  <si>
    <t>التربية الرياضية</t>
  </si>
  <si>
    <t>الحاضر</t>
  </si>
  <si>
    <t>العدد</t>
  </si>
  <si>
    <t>متقدم</t>
  </si>
  <si>
    <t>ناجح</t>
  </si>
  <si>
    <t>الغائب</t>
  </si>
  <si>
    <t xml:space="preserve">النسبة </t>
  </si>
  <si>
    <t xml:space="preserve">النسبة العامة </t>
  </si>
  <si>
    <t xml:space="preserve">راسب </t>
  </si>
  <si>
    <t xml:space="preserve">دون المستوى </t>
  </si>
  <si>
    <t>التقدير</t>
  </si>
  <si>
    <t xml:space="preserve"> التقدير العام</t>
  </si>
  <si>
    <t>المادة</t>
  </si>
  <si>
    <t>اللون الأزرق</t>
  </si>
  <si>
    <t>اللون الاخضر</t>
  </si>
  <si>
    <t xml:space="preserve">اللون الأصفر </t>
  </si>
  <si>
    <t>اللون الأحمر</t>
  </si>
  <si>
    <t>من 85: 100</t>
  </si>
  <si>
    <t>من65 : أقل من 85</t>
  </si>
  <si>
    <t>من50 : أقل من 65</t>
  </si>
  <si>
    <t>من1 : أقل من 50</t>
  </si>
  <si>
    <t>الدرجة</t>
  </si>
  <si>
    <t>دنيا</t>
  </si>
  <si>
    <t>عليا</t>
  </si>
  <si>
    <t>لغة عربية وخط</t>
  </si>
  <si>
    <t>تربية دينية</t>
  </si>
  <si>
    <t>لغة انجليزية</t>
  </si>
  <si>
    <t>القيم واحترام الاخر</t>
  </si>
  <si>
    <t>التربية البدنية والصحية</t>
  </si>
  <si>
    <t>أنشطة التوكاتسو</t>
  </si>
  <si>
    <t>أروي اسامه محمد عبد</t>
  </si>
  <si>
    <t>إجتاز</t>
  </si>
  <si>
    <t>أسيل محمود مجدى فرج الغنيمى فراج</t>
  </si>
  <si>
    <t>أميره محمد إبراهيم محمد إبراهيم</t>
  </si>
  <si>
    <t>آلاء محمد محمود إبراهيم السيد داود</t>
  </si>
  <si>
    <t>تاليا السيد محمد السيد أبو الفتوح</t>
  </si>
  <si>
    <t>تقى احمد مأمون السيد زايد</t>
  </si>
  <si>
    <t>جنه إبراهيم فهمى محمد إبراهيم</t>
  </si>
  <si>
    <t>جنه عبد الله أحمد عبد الفتاح أحمد</t>
  </si>
  <si>
    <t>جنى احمد محمد احمد العليمى</t>
  </si>
  <si>
    <t>جودى علاء مجدى صابر السيد</t>
  </si>
  <si>
    <t>جودي مدحت محمود محمد</t>
  </si>
  <si>
    <t>جيداء أحمد عبدالله محمد</t>
  </si>
  <si>
    <t>خديجه محمد محمود محمد عزب</t>
  </si>
  <si>
    <t>رحمه محمد عبدالعزيز محمد</t>
  </si>
  <si>
    <t>رحمه نبيل حسن عبد القادر الطنطاوى</t>
  </si>
  <si>
    <t>رحيل طارق جلال أحمد</t>
  </si>
  <si>
    <t>رشا محمد ممدوح عبد الرازق</t>
  </si>
  <si>
    <t>رقية عادل الشناوى الحسينى</t>
  </si>
  <si>
    <t>رودينا امير صبحى عبدالوهاب عبدال</t>
  </si>
  <si>
    <t>روضه السيد ابراهيم السيد</t>
  </si>
  <si>
    <t>روضه مختار زغلول مختار البشرى</t>
  </si>
  <si>
    <t>روضه هانى السيد محمد</t>
  </si>
  <si>
    <t>غ</t>
  </si>
  <si>
    <t>ريتال محمد عابد فهيم محمد الليثى</t>
  </si>
  <si>
    <t>ريم ايمن محمد ابراهيم</t>
  </si>
  <si>
    <t>ريم يوسف فتحى عبد الكريم</t>
  </si>
  <si>
    <t>ريماس وائل محمد رشاد</t>
  </si>
  <si>
    <t>ريناد وائل محمد رشاد</t>
  </si>
  <si>
    <t>ريهام عطاء رفعت عبد الغفارعلى</t>
  </si>
  <si>
    <t>سارة عبدالله السيد محمد</t>
  </si>
  <si>
    <t>ساندى محمد محمد فتحى</t>
  </si>
  <si>
    <t>سجدة سعيد عبد المنعم ابراهيم</t>
  </si>
  <si>
    <t>سجدة عبد المنعم عبد المنعم زايد</t>
  </si>
  <si>
    <t>سجده احمد صبحي سعدالدين</t>
  </si>
  <si>
    <t>سما إسلام فتحى السيد</t>
  </si>
  <si>
    <t>سوزان أحمد محمد فتوح</t>
  </si>
  <si>
    <t>شهد مصطفى كامل منصور باز الشريف</t>
  </si>
  <si>
    <t>صبا إسماعيل صبحى</t>
  </si>
  <si>
    <t>مريم رامى السيد عبد المجيد</t>
  </si>
  <si>
    <t>مريم محمد سيدأحمد سعيد</t>
  </si>
  <si>
    <t>ملك أحمد السعيد عبد الحافظ</t>
  </si>
  <si>
    <t>موده أحمد عبدالمنعم زايد</t>
  </si>
  <si>
    <t>نادين محمد عبد العزيز السيد بكر</t>
  </si>
  <si>
    <t>ندى محمد كامل منصور</t>
  </si>
  <si>
    <t>نور محمد عبد العزيز السيد بكر</t>
  </si>
  <si>
    <t>هنا محمد أحمد رزق سويلم</t>
  </si>
  <si>
    <t>هنا محمود فتحى سعد</t>
  </si>
  <si>
    <t>يسر أمير عبد الرازق</t>
  </si>
  <si>
    <t>السيد محمد السيد لبيب السيد عابدين</t>
  </si>
  <si>
    <t>السيد محمد السيد محمد الهادى عابدين</t>
  </si>
  <si>
    <t>إبراهيم سامى إبراهيم موسى أحمد</t>
  </si>
  <si>
    <t>إياد عبدالمنعم جمال عبدالمنعم</t>
  </si>
  <si>
    <t>إياد محمد عابدين محمد عابدين</t>
  </si>
  <si>
    <t>أحمد إبراهيم عبد السميع عبد المنعم بكر</t>
  </si>
  <si>
    <t>أحمد أشرف أحمد أحمد المكاوى</t>
  </si>
  <si>
    <t>أحمد جمال على محمد</t>
  </si>
  <si>
    <t>أحمد ضياءالدين أحمد محمد عبد المعطى زايد</t>
  </si>
  <si>
    <t>أحمد محمد جمال محمود</t>
  </si>
  <si>
    <t>أحمد محمد مصطفى عبدالمولى</t>
  </si>
  <si>
    <t>أحمد محمد نبيل عبد الرازق الرفاعى</t>
  </si>
  <si>
    <t>آدم عامر عبدالرازق عبدالمنعم</t>
  </si>
  <si>
    <t>آدم محمد جمال محمد</t>
  </si>
  <si>
    <t>آسر احمد جبر احمد</t>
  </si>
  <si>
    <t>جلال معوض جلال معوض الشريف</t>
  </si>
  <si>
    <t>حاتم محمد عبد المنعم يوسف عبد الله</t>
  </si>
  <si>
    <t>حازم صلاح الدين احمد عبدالوهاب</t>
  </si>
  <si>
    <t>حمزة على إبراهيم حسين عطوة</t>
  </si>
  <si>
    <t>زياد سيف النصر محمود عبدالعزيز</t>
  </si>
  <si>
    <t>صبري محمود صبري صبري ابوالعلا</t>
  </si>
  <si>
    <t>صلاح محمد صلاح محمد أحمد</t>
  </si>
  <si>
    <t>عبد العزيز محمد عبد العزيز محمد العليمى</t>
  </si>
  <si>
    <t>عبدالرحمن ابراهيم عاطف ابراهيم</t>
  </si>
  <si>
    <t>عبدالله عمرو سمير عطيه</t>
  </si>
  <si>
    <t>عمر علاء أبو العلا شعبان بركات</t>
  </si>
  <si>
    <t>عمر وجدى معتمد فهيم محمد الليثى</t>
  </si>
  <si>
    <t>عمر وليد رمضان عبدالعال</t>
  </si>
  <si>
    <t>فارس محمد محمد أحمد العليمى</t>
  </si>
  <si>
    <t>فهمى صلاح فوزى صلاح</t>
  </si>
  <si>
    <t>مازن محمد عبد المؤمن قطب</t>
  </si>
  <si>
    <t>مالك إبراهيم سعد عبد الخالق</t>
  </si>
  <si>
    <t>مالك أحمد إبراهيم السيد مصيلحى</t>
  </si>
  <si>
    <t>مالك على عابد فهيم</t>
  </si>
  <si>
    <t>محمد احمد مسعد السعيد</t>
  </si>
  <si>
    <t>محمد عبدالخالق حسن على</t>
  </si>
  <si>
    <t>محمد عبدالرازق حسن عبدالمنعم بكر</t>
  </si>
  <si>
    <t>محمد محمود محمد المهدى سيد أحمد</t>
  </si>
  <si>
    <t>محمود نذير طه محمود</t>
  </si>
  <si>
    <t>مصطفى أيمن فتحى محمد إبراهيم</t>
  </si>
  <si>
    <t>مصطفى محمد حسن على</t>
  </si>
  <si>
    <t>مصطفى محمد شكرى مصطفى الحاج</t>
  </si>
  <si>
    <t>مصطفى محمد عبدالحفيظ مصطفى</t>
  </si>
  <si>
    <t>مصطفي احمد محمد حسن</t>
  </si>
  <si>
    <t>معاذ إبراهيم فتحى عبد الستار محمد على</t>
  </si>
  <si>
    <t>معاذ أيمن عبد المعطى محمد</t>
  </si>
  <si>
    <t>معاذ محمد محمود السيد عبد الرحيم</t>
  </si>
  <si>
    <t>مهاب وائل عابد فهيم</t>
  </si>
  <si>
    <t>ياسين السيد احمد ابوالعلا</t>
  </si>
  <si>
    <t>ياسين أحمد مجاهد معوض محمد</t>
  </si>
  <si>
    <t>ياسين أحمد محمد ابراهيم</t>
  </si>
  <si>
    <t>ياسين رامى منتصر جوده إبراهيم</t>
  </si>
  <si>
    <t>ياسين محمد على عبدالجواد</t>
  </si>
  <si>
    <t>يزيد هانى فوزى السيد حسن فرج</t>
  </si>
  <si>
    <t>يوسف محمد أحمد حسن</t>
  </si>
  <si>
    <t>يوسف هاني توفيق البنداري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</si>
</sst>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>
    <font>
      <sz val="10"/>
      <name val="Arial"/>
      <charset val="178"/>
    </font>
    <font>
      <b/>
      <sz val="12"/>
      <name val="GE Jarida Heavy"/>
      <family val="1"/>
      <charset val="178"/>
    </font>
    <font>
      <b/>
      <sz val="12"/>
      <name val="Al-Mothnna"/>
      <charset val="178"/>
    </font>
    <font>
      <b/>
      <sz val="12"/>
      <name val="Arial"/>
      <family val="2"/>
    </font>
    <font>
      <b/>
      <sz val="12"/>
      <name val="29LT Bukra Regular"/>
      <family val="2"/>
    </font>
    <font>
      <sz val="12"/>
      <name val="Arial"/>
      <family val="2"/>
    </font>
    <font>
      <b/>
      <sz val="12"/>
      <name val="BBCNassim-EX Bold"/>
    </font>
    <font>
      <b/>
      <sz val="12"/>
      <name val="Arbaeen"/>
    </font>
    <font>
      <b/>
      <sz val="12"/>
      <name val="Arial"/>
      <family val="2"/>
      <charset val="178"/>
    </font>
    <font>
      <sz val="10"/>
      <name val="Arial"/>
      <family val="2"/>
    </font>
    <font>
      <b/>
      <sz val="12"/>
      <color theme="1"/>
      <name val="A Noor"/>
      <charset val="178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/>
    <xf numFmtId="0" fontId="2" fillId="0" borderId="0" xfId="0" applyNumberFormat="1" applyFont="1" applyFill="1" applyBorder="1" applyAlignment="1" applyProtection="1">
      <alignment shrinkToFi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shrinkToFit="1"/>
    </xf>
    <xf numFmtId="0" fontId="3" fillId="0" borderId="0" xfId="0" applyFont="1" applyFill="1"/>
    <xf numFmtId="0" fontId="2" fillId="0" borderId="0" xfId="0" applyNumberFormat="1" applyFont="1" applyFill="1" applyProtection="1"/>
    <xf numFmtId="0" fontId="4" fillId="0" borderId="0" xfId="0" applyNumberFormat="1" applyFont="1" applyFill="1" applyAlignment="1" applyProtection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 readingOrder="1"/>
    </xf>
    <xf numFmtId="0" fontId="3" fillId="0" borderId="3" xfId="0" applyNumberFormat="1" applyFont="1" applyFill="1" applyBorder="1" applyAlignment="1" applyProtection="1">
      <alignment horizontal="center" vertical="center" wrapText="1" readingOrder="1"/>
    </xf>
    <xf numFmtId="0" fontId="3" fillId="0" borderId="3" xfId="0" applyNumberFormat="1" applyFont="1" applyFill="1" applyBorder="1" applyAlignment="1" applyProtection="1">
      <alignment wrapText="1" readingOrder="1"/>
    </xf>
    <xf numFmtId="0" fontId="1" fillId="0" borderId="6" xfId="0" applyNumberFormat="1" applyFont="1" applyFill="1" applyBorder="1" applyAlignment="1" applyProtection="1">
      <alignment vertical="center" wrapText="1" readingOrder="1"/>
    </xf>
    <xf numFmtId="0" fontId="1" fillId="0" borderId="3" xfId="0" applyNumberFormat="1" applyFont="1" applyFill="1" applyBorder="1" applyAlignment="1" applyProtection="1">
      <alignment horizontal="center" vertical="center" wrapText="1" readingOrder="1"/>
    </xf>
    <xf numFmtId="0" fontId="1" fillId="0" borderId="4" xfId="0" applyNumberFormat="1" applyFont="1" applyFill="1" applyBorder="1" applyAlignment="1" applyProtection="1">
      <alignment horizontal="center" vertical="center" wrapText="1" readingOrder="1"/>
    </xf>
    <xf numFmtId="0" fontId="3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shrinkToFit="1"/>
    </xf>
    <xf numFmtId="0" fontId="3" fillId="0" borderId="9" xfId="0" applyNumberFormat="1" applyFont="1" applyFill="1" applyBorder="1" applyAlignment="1" applyProtection="1">
      <alignment horizontal="center" vertical="center" shrinkToFit="1" readingOrder="1"/>
    </xf>
    <xf numFmtId="0" fontId="3" fillId="0" borderId="0" xfId="0" applyNumberFormat="1" applyFont="1" applyFill="1" applyBorder="1" applyAlignment="1" applyProtection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right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1" fontId="3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8" fillId="0" borderId="0" xfId="0" applyFont="1" applyFill="1" applyAlignment="1">
      <alignment shrinkToFit="1"/>
    </xf>
    <xf numFmtId="0" fontId="5" fillId="0" borderId="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14" xfId="0" applyNumberFormat="1" applyFont="1" applyFill="1" applyBorder="1" applyAlignment="1" applyProtection="1">
      <alignment horizontal="center" vertical="center" wrapText="1" readingOrder="1"/>
    </xf>
    <xf numFmtId="0" fontId="8" fillId="0" borderId="14" xfId="0" applyNumberFormat="1" applyFont="1" applyFill="1" applyBorder="1" applyAlignment="1" applyProtection="1">
      <alignment vertical="center" wrapText="1" readingOrder="1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6" xfId="0" applyNumberFormat="1" applyFont="1" applyFill="1" applyBorder="1" applyAlignment="1" applyProtection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 readingOrder="2"/>
    </xf>
    <xf numFmtId="0" fontId="8" fillId="0" borderId="19" xfId="0" applyFont="1" applyFill="1" applyBorder="1" applyAlignment="1">
      <alignment horizontal="center" vertical="center" shrinkToFit="1" readingOrder="2"/>
    </xf>
    <xf numFmtId="0" fontId="8" fillId="0" borderId="0" xfId="0" applyFont="1" applyFill="1" applyBorder="1" applyAlignment="1">
      <alignment horizontal="center" vertical="center" shrinkToFit="1" readingOrder="2"/>
    </xf>
    <xf numFmtId="0" fontId="8" fillId="0" borderId="7" xfId="0" applyFont="1" applyFill="1" applyBorder="1" applyAlignment="1">
      <alignment horizontal="center" vertical="center" shrinkToFit="1" readingOrder="2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 readingOrder="2"/>
    </xf>
    <xf numFmtId="0" fontId="8" fillId="0" borderId="4" xfId="0" applyFont="1" applyFill="1" applyBorder="1" applyAlignment="1">
      <alignment horizontal="center" vertical="center" shrinkToFit="1" readingOrder="2"/>
    </xf>
    <xf numFmtId="0" fontId="3" fillId="0" borderId="4" xfId="0" applyFont="1" applyFill="1" applyBorder="1"/>
    <xf numFmtId="0" fontId="8" fillId="0" borderId="23" xfId="0" applyFont="1" applyFill="1" applyBorder="1" applyAlignment="1" applyProtection="1">
      <alignment horizontal="center" vertical="center" shrinkToFit="1"/>
      <protection locked="0"/>
    </xf>
    <xf numFmtId="0" fontId="8" fillId="0" borderId="16" xfId="0" applyFont="1" applyFill="1" applyBorder="1" applyAlignment="1">
      <alignment horizont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 applyProtection="1">
      <alignment horizontal="center" vertical="center" shrinkToFit="1"/>
      <protection locked="0"/>
    </xf>
    <xf numFmtId="9" fontId="8" fillId="0" borderId="22" xfId="1" applyFont="1" applyFill="1" applyBorder="1" applyAlignment="1">
      <alignment horizontal="center" vertical="center" shrinkToFit="1" readingOrder="2"/>
    </xf>
    <xf numFmtId="164" fontId="8" fillId="0" borderId="4" xfId="1" applyNumberFormat="1" applyFont="1" applyFill="1" applyBorder="1" applyAlignment="1">
      <alignment horizontal="center" vertical="center" shrinkToFit="1" readingOrder="2"/>
    </xf>
    <xf numFmtId="9" fontId="8" fillId="0" borderId="4" xfId="1" applyNumberFormat="1" applyFont="1" applyFill="1" applyBorder="1" applyAlignment="1">
      <alignment horizontal="center" vertical="center" shrinkToFit="1" readingOrder="2"/>
    </xf>
    <xf numFmtId="0" fontId="8" fillId="0" borderId="2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shrinkToFit="1"/>
    </xf>
    <xf numFmtId="164" fontId="8" fillId="0" borderId="24" xfId="1" applyNumberFormat="1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 readingOrder="2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Fill="1" applyBorder="1" applyAlignment="1">
      <alignment horizontal="center" vertical="center"/>
    </xf>
    <xf numFmtId="0" fontId="8" fillId="0" borderId="27" xfId="0" applyFont="1" applyFill="1" applyBorder="1"/>
    <xf numFmtId="0" fontId="8" fillId="0" borderId="1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vertical="center"/>
    </xf>
    <xf numFmtId="0" fontId="8" fillId="0" borderId="29" xfId="0" applyFont="1" applyFill="1" applyBorder="1" applyAlignment="1" applyProtection="1">
      <alignment horizontal="center" vertical="center" shrinkToFit="1"/>
      <protection locked="0"/>
    </xf>
    <xf numFmtId="0" fontId="1" fillId="0" borderId="30" xfId="0" applyFont="1" applyFill="1" applyBorder="1" applyAlignment="1">
      <alignment vertical="center"/>
    </xf>
    <xf numFmtId="0" fontId="8" fillId="0" borderId="0" xfId="0" applyFont="1" applyFill="1"/>
    <xf numFmtId="0" fontId="1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shrinkToFit="1"/>
    </xf>
    <xf numFmtId="0" fontId="3" fillId="0" borderId="4" xfId="0" applyFont="1" applyFill="1" applyBorder="1" applyAlignment="1">
      <alignment shrinkToFit="1"/>
    </xf>
    <xf numFmtId="0" fontId="3" fillId="4" borderId="0" xfId="0" applyFont="1" applyFill="1"/>
    <xf numFmtId="0" fontId="10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wrapText="1" readingOrder="1"/>
    </xf>
    <xf numFmtId="0" fontId="1" fillId="0" borderId="5" xfId="0" applyNumberFormat="1" applyFont="1" applyFill="1" applyBorder="1" applyAlignment="1" applyProtection="1">
      <alignment horizontal="center" vertical="center" wrapText="1" readingOrder="1"/>
    </xf>
    <xf numFmtId="0" fontId="1" fillId="0" borderId="6" xfId="0" applyNumberFormat="1" applyFont="1" applyFill="1" applyBorder="1" applyAlignment="1" applyProtection="1">
      <alignment horizontal="center" vertical="center" wrapText="1" readingOrder="1"/>
    </xf>
    <xf numFmtId="0" fontId="3" fillId="0" borderId="7" xfId="0" applyNumberFormat="1" applyFont="1" applyFill="1" applyBorder="1" applyAlignment="1" applyProtection="1">
      <alignment horizontal="center" vertical="center" shrinkToFit="1" readingOrder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 applyProtection="1">
      <alignment horizontal="center" vertical="center" wrapText="1" readingOrder="1"/>
    </xf>
    <xf numFmtId="0" fontId="3" fillId="0" borderId="10" xfId="0" applyNumberFormat="1" applyFont="1" applyFill="1" applyBorder="1" applyAlignment="1" applyProtection="1">
      <alignment horizontal="center" vertical="center" wrapText="1" readingOrder="1"/>
    </xf>
    <xf numFmtId="0" fontId="8" fillId="0" borderId="9" xfId="0" applyNumberFormat="1" applyFont="1" applyFill="1" applyBorder="1" applyAlignment="1" applyProtection="1">
      <alignment horizontal="center" vertical="center" wrapText="1" readingOrder="1"/>
    </xf>
    <xf numFmtId="0" fontId="8" fillId="0" borderId="10" xfId="0" applyNumberFormat="1" applyFont="1" applyFill="1" applyBorder="1" applyAlignment="1" applyProtection="1">
      <alignment horizontal="center" vertical="center" wrapText="1" readingOrder="1"/>
    </xf>
    <xf numFmtId="0" fontId="8" fillId="0" borderId="12" xfId="0" applyNumberFormat="1" applyFont="1" applyFill="1" applyBorder="1" applyAlignment="1" applyProtection="1">
      <alignment horizontal="center" vertical="center" wrapText="1" readingOrder="1"/>
    </xf>
    <xf numFmtId="0" fontId="8" fillId="0" borderId="13" xfId="0" applyNumberFormat="1" applyFont="1" applyFill="1" applyBorder="1" applyAlignment="1" applyProtection="1">
      <alignment horizontal="center" vertical="center" wrapText="1" readingOrder="1"/>
    </xf>
    <xf numFmtId="0" fontId="8" fillId="0" borderId="14" xfId="0" applyNumberFormat="1" applyFont="1" applyFill="1" applyBorder="1" applyAlignment="1" applyProtection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shrinkToFit="1" readingOrder="2"/>
    </xf>
    <xf numFmtId="0" fontId="8" fillId="0" borderId="18" xfId="0" applyFont="1" applyFill="1" applyBorder="1" applyAlignment="1">
      <alignment horizontal="center" vertical="center" shrinkToFit="1" readingOrder="2"/>
    </xf>
    <xf numFmtId="0" fontId="8" fillId="0" borderId="7" xfId="0" applyFont="1" applyFill="1" applyBorder="1" applyAlignment="1">
      <alignment horizontal="center" vertical="center" shrinkToFit="1" readingOrder="2"/>
    </xf>
    <xf numFmtId="0" fontId="8" fillId="0" borderId="6" xfId="0" applyFont="1" applyFill="1" applyBorder="1" applyAlignment="1">
      <alignment horizontal="center" vertical="center" shrinkToFit="1" readingOrder="2"/>
    </xf>
    <xf numFmtId="0" fontId="8" fillId="0" borderId="4" xfId="0" applyFont="1" applyFill="1" applyBorder="1" applyAlignment="1">
      <alignment horizontal="center" vertical="center" shrinkToFit="1" readingOrder="2"/>
    </xf>
    <xf numFmtId="9" fontId="8" fillId="0" borderId="6" xfId="1" applyNumberFormat="1" applyFont="1" applyFill="1" applyBorder="1" applyAlignment="1">
      <alignment horizontal="center" vertical="center" shrinkToFit="1" readingOrder="2"/>
    </xf>
    <xf numFmtId="9" fontId="8" fillId="0" borderId="4" xfId="1" applyNumberFormat="1" applyFont="1" applyFill="1" applyBorder="1" applyAlignment="1">
      <alignment horizontal="center" vertical="center" shrinkToFit="1" readingOrder="2"/>
    </xf>
    <xf numFmtId="164" fontId="8" fillId="0" borderId="4" xfId="1" applyNumberFormat="1" applyFont="1" applyFill="1" applyBorder="1" applyAlignment="1">
      <alignment horizontal="center" vertical="center" shrinkToFit="1" readingOrder="2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8" fillId="0" borderId="30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center" vertical="center"/>
    </xf>
  </cellXfs>
  <cellStyles count="2">
    <cellStyle name="Normal" xfId="0" builtinId="0"/>
    <cellStyle name="Percent 2" xfId="1"/>
  </cellStyles>
  <dxfs count="2">
    <dxf>
      <font>
        <b/>
        <i val="0"/>
      </font>
      <fill>
        <patternFill patternType="gray125"/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8207;&#8207;&#8207;&#8207;&#8207;&#8207;&#8207;&#8207;&#1603;&#1606;&#1578;&#1585;&#1608;&#1604;%202026\&#8207;&#8207;&#1588;&#1610;&#1578;%202026\&#8207;&#8207;&#8207;&#8207;&#1588;&#1610;&#1578;%202026\&#1575;&#1604;&#1588;&#1610;&#1578;\&#1575;&#1604;&#1593;&#1588;&#1585;&#1577;%20&#1575;&#1604;&#1571;&#1608;&#1575;&#1574;&#1604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درجات"/>
      <sheetName val="الأوائل "/>
    </sheetNames>
    <sheetDataSet>
      <sheetData sheetId="0" refreshError="1">
        <row r="8">
          <cell r="D8" t="str">
            <v xml:space="preserve">آية مصطفى محمد أحمد </v>
          </cell>
          <cell r="N8">
            <v>261</v>
          </cell>
        </row>
        <row r="9">
          <cell r="D9" t="str">
            <v>أحلام أحمد محمد أحمد</v>
          </cell>
          <cell r="N9">
            <v>275</v>
          </cell>
        </row>
        <row r="10">
          <cell r="D10" t="str">
            <v xml:space="preserve">أحلام على محمد أحمد عمر </v>
          </cell>
          <cell r="N10">
            <v>274</v>
          </cell>
        </row>
        <row r="11">
          <cell r="D11" t="str">
            <v>أسماء عبد الحميد عباس</v>
          </cell>
          <cell r="N11">
            <v>270</v>
          </cell>
        </row>
        <row r="12">
          <cell r="D12" t="str">
            <v xml:space="preserve">أسماء عبدا لراضى بهيج </v>
          </cell>
          <cell r="N12">
            <v>216</v>
          </cell>
        </row>
        <row r="13">
          <cell r="D13" t="str">
            <v>أسماء نصارى قاسم</v>
          </cell>
          <cell r="N13">
            <v>331</v>
          </cell>
        </row>
        <row r="14">
          <cell r="D14" t="str">
            <v>أميرة حربي مبارك أحمد</v>
          </cell>
          <cell r="N14">
            <v>293</v>
          </cell>
        </row>
        <row r="15">
          <cell r="D15" t="str">
            <v>أميرة محمد أبو الحسن</v>
          </cell>
          <cell r="N15">
            <v>306</v>
          </cell>
        </row>
        <row r="16">
          <cell r="D16" t="str">
            <v>أميرة محمود طايع</v>
          </cell>
          <cell r="N16">
            <v>290</v>
          </cell>
        </row>
        <row r="17">
          <cell r="D17" t="str">
            <v>أميرة محمود عبد الوهاب</v>
          </cell>
          <cell r="N17">
            <v>342</v>
          </cell>
        </row>
        <row r="18">
          <cell r="D18" t="str">
            <v>أميرة منصور محمود سلامة</v>
          </cell>
          <cell r="N18">
            <v>238</v>
          </cell>
        </row>
        <row r="19">
          <cell r="D19" t="str">
            <v>أميرة يحيى محمد على</v>
          </cell>
          <cell r="N19">
            <v>266</v>
          </cell>
        </row>
        <row r="20">
          <cell r="D20" t="str">
            <v xml:space="preserve">إسراء إبراهيم محمود </v>
          </cell>
          <cell r="N20">
            <v>220</v>
          </cell>
        </row>
        <row r="21">
          <cell r="D21" t="str">
            <v xml:space="preserve">إسراء جمال السيد على </v>
          </cell>
          <cell r="N21">
            <v>279</v>
          </cell>
        </row>
        <row r="22">
          <cell r="D22" t="str">
            <v>إسراء حسين عمر</v>
          </cell>
          <cell r="N22">
            <v>304</v>
          </cell>
        </row>
        <row r="23">
          <cell r="D23" t="str">
            <v>إسراء رجب عبد الراضى</v>
          </cell>
          <cell r="N23">
            <v>295</v>
          </cell>
        </row>
        <row r="24">
          <cell r="D24" t="str">
            <v>إسراء محمد سيد أبو الحمد</v>
          </cell>
          <cell r="N24">
            <v>331</v>
          </cell>
        </row>
        <row r="25">
          <cell r="D25" t="str">
            <v xml:space="preserve">إسراء مصطفى السمان على </v>
          </cell>
          <cell r="N25">
            <v>211</v>
          </cell>
        </row>
        <row r="26">
          <cell r="D26" t="str">
            <v>إيمان حسن عطية عاشور</v>
          </cell>
          <cell r="N26">
            <v>238</v>
          </cell>
        </row>
        <row r="27">
          <cell r="D27" t="str">
            <v>إيمان عبد الرحيم عطا الله</v>
          </cell>
          <cell r="N27">
            <v>286</v>
          </cell>
        </row>
        <row r="28">
          <cell r="D28" t="str">
            <v xml:space="preserve">إيمان عبد المريد أحمد على </v>
          </cell>
          <cell r="N28">
            <v>347</v>
          </cell>
        </row>
        <row r="29">
          <cell r="D29" t="str">
            <v xml:space="preserve">إيمان عطية مبارك حسن </v>
          </cell>
          <cell r="N29">
            <v>288</v>
          </cell>
        </row>
        <row r="30">
          <cell r="D30" t="str">
            <v>إيمان محمد جاد الرب محمد</v>
          </cell>
          <cell r="N30">
            <v>283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rgb="FFFFFF00"/>
  </sheetPr>
  <dimension ref="A1:AA135"/>
  <sheetViews>
    <sheetView rightToLeft="1" tabSelected="1" zoomScale="110" zoomScaleNormal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X9" sqref="X9"/>
    </sheetView>
  </sheetViews>
  <sheetFormatPr defaultRowHeight="15.75"/>
  <cols>
    <col min="1" max="1" width="4.85546875" style="6" customWidth="1"/>
    <col min="2" max="2" width="33.140625" style="6" customWidth="1"/>
    <col min="3" max="3" width="7.7109375" style="30" customWidth="1"/>
    <col min="4" max="4" width="6.28515625" style="6" hidden="1" customWidth="1"/>
    <col min="5" max="5" width="2.7109375" style="6" hidden="1" customWidth="1"/>
    <col min="6" max="6" width="7.7109375" style="30" customWidth="1"/>
    <col min="7" max="7" width="6.28515625" style="6" hidden="1" customWidth="1"/>
    <col min="8" max="8" width="2.7109375" style="6" hidden="1" customWidth="1"/>
    <col min="9" max="9" width="7.7109375" style="30" customWidth="1"/>
    <col min="10" max="10" width="6.28515625" style="6" hidden="1" customWidth="1"/>
    <col min="11" max="11" width="2.7109375" style="6" hidden="1" customWidth="1"/>
    <col min="12" max="12" width="7.7109375" style="30" customWidth="1"/>
    <col min="13" max="13" width="6.28515625" style="6" hidden="1" customWidth="1"/>
    <col min="14" max="14" width="2.7109375" style="6" hidden="1" customWidth="1"/>
    <col min="15" max="15" width="7.7109375" style="6" customWidth="1"/>
    <col min="16" max="16" width="6.28515625" style="6" hidden="1" customWidth="1"/>
    <col min="17" max="17" width="2.7109375" style="6" hidden="1" customWidth="1"/>
    <col min="18" max="18" width="7.7109375" style="6" hidden="1" customWidth="1"/>
    <col min="19" max="19" width="7.7109375" style="6" customWidth="1"/>
    <col min="20" max="20" width="7.7109375" style="67" customWidth="1"/>
    <col min="21" max="21" width="6.5703125" style="6" customWidth="1"/>
    <col min="22" max="22" width="11.42578125" style="9" customWidth="1"/>
    <col min="23" max="23" width="11.28515625" style="6" customWidth="1"/>
    <col min="24" max="24" width="8.5703125" style="6" customWidth="1"/>
    <col min="25" max="25" width="8.140625" style="10" customWidth="1"/>
    <col min="26" max="26" width="7.5703125" style="6" customWidth="1"/>
    <col min="27" max="27" width="7.42578125" style="11" customWidth="1"/>
    <col min="28" max="16384" width="9.140625" style="6"/>
  </cols>
  <sheetData>
    <row r="1" spans="1:27" ht="17.25" customHeight="1">
      <c r="A1" s="1" t="s">
        <v>0</v>
      </c>
      <c r="B1" s="2"/>
      <c r="C1" s="3"/>
      <c r="D1" s="4"/>
      <c r="E1" s="4"/>
      <c r="F1" s="5"/>
      <c r="H1" s="7"/>
      <c r="I1" s="5"/>
      <c r="J1" s="2"/>
      <c r="K1" s="2"/>
      <c r="L1" s="5"/>
      <c r="M1" s="2"/>
      <c r="N1" s="2"/>
      <c r="O1" s="8"/>
      <c r="P1" s="8"/>
      <c r="Q1" s="8"/>
      <c r="R1" s="77" t="s">
        <v>1</v>
      </c>
      <c r="S1" s="77"/>
      <c r="T1" s="77"/>
    </row>
    <row r="2" spans="1:27" ht="24.75" customHeight="1">
      <c r="A2" s="1" t="s">
        <v>2</v>
      </c>
      <c r="B2" s="12"/>
      <c r="C2" s="79" t="s">
        <v>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13"/>
      <c r="Q2" s="13"/>
      <c r="R2" s="78"/>
      <c r="S2" s="78"/>
      <c r="T2" s="78"/>
      <c r="V2" s="14" t="s">
        <v>4</v>
      </c>
      <c r="W2" s="14" t="s">
        <v>5</v>
      </c>
      <c r="X2" s="14" t="s">
        <v>6</v>
      </c>
      <c r="Y2" s="14" t="s">
        <v>7</v>
      </c>
      <c r="Z2" s="15" t="s">
        <v>8</v>
      </c>
      <c r="AA2" s="16" t="s">
        <v>9</v>
      </c>
    </row>
    <row r="3" spans="1:27" ht="48" customHeight="1">
      <c r="A3" s="80" t="s">
        <v>10</v>
      </c>
      <c r="B3" s="80" t="s">
        <v>11</v>
      </c>
      <c r="C3" s="81" t="s">
        <v>12</v>
      </c>
      <c r="D3" s="82"/>
      <c r="E3" s="83"/>
      <c r="F3" s="81" t="s">
        <v>5</v>
      </c>
      <c r="G3" s="82"/>
      <c r="H3" s="83"/>
      <c r="I3" s="81" t="s">
        <v>6</v>
      </c>
      <c r="J3" s="82"/>
      <c r="K3" s="83"/>
      <c r="L3" s="81" t="s">
        <v>13</v>
      </c>
      <c r="M3" s="82"/>
      <c r="N3" s="17"/>
      <c r="O3" s="81" t="s">
        <v>14</v>
      </c>
      <c r="P3" s="82"/>
      <c r="Q3" s="17"/>
      <c r="R3" s="18" t="s">
        <v>8</v>
      </c>
      <c r="S3" s="18" t="s">
        <v>15</v>
      </c>
      <c r="T3" s="19" t="s">
        <v>16</v>
      </c>
      <c r="U3" s="84" t="s">
        <v>17</v>
      </c>
      <c r="V3" s="14">
        <v>50</v>
      </c>
      <c r="W3" s="20">
        <v>50</v>
      </c>
      <c r="X3" s="14">
        <v>50</v>
      </c>
      <c r="Y3" s="14">
        <v>50</v>
      </c>
      <c r="Z3" s="20"/>
      <c r="AA3" s="6"/>
    </row>
    <row r="4" spans="1:27" ht="19.5" customHeight="1">
      <c r="A4" s="80"/>
      <c r="B4" s="80"/>
      <c r="C4" s="85">
        <v>100</v>
      </c>
      <c r="D4" s="86"/>
      <c r="E4" s="87"/>
      <c r="F4" s="85">
        <v>100</v>
      </c>
      <c r="G4" s="86"/>
      <c r="H4" s="87"/>
      <c r="I4" s="85">
        <v>100</v>
      </c>
      <c r="J4" s="86"/>
      <c r="K4" s="87"/>
      <c r="L4" s="85">
        <v>100</v>
      </c>
      <c r="M4" s="86"/>
      <c r="N4" s="21"/>
      <c r="O4" s="85">
        <v>100</v>
      </c>
      <c r="P4" s="86"/>
      <c r="Q4" s="21"/>
      <c r="R4" s="88" t="s">
        <v>18</v>
      </c>
      <c r="S4" s="88" t="s">
        <v>18</v>
      </c>
      <c r="T4" s="90" t="s">
        <v>18</v>
      </c>
      <c r="U4" s="84"/>
      <c r="V4" s="11" t="e">
        <f ca="1">DrawOvals(C6:C108,V3)</f>
        <v>#NAME?</v>
      </c>
      <c r="W4" s="11" t="e">
        <f ca="1">DrawOvals(F6:F108,W3)</f>
        <v>#NAME?</v>
      </c>
      <c r="X4" s="11" t="e">
        <f ca="1">DrawOvals(I6:I108,X3)</f>
        <v>#NAME?</v>
      </c>
      <c r="Y4" s="11" t="e">
        <f ca="1">DrawOvals(O6:O108,Y3)</f>
        <v>#NAME?</v>
      </c>
      <c r="Z4" s="11" t="e">
        <f ca="1">DrawOvals(R6:R108,Z3)</f>
        <v>#NAME?</v>
      </c>
      <c r="AA4" s="11" t="e">
        <f ca="1">DrawOvals(T6:T108,AA3)</f>
        <v>#NAME?</v>
      </c>
    </row>
    <row r="5" spans="1:27" s="10" customFormat="1" ht="21" customHeight="1">
      <c r="A5" s="80"/>
      <c r="B5" s="80"/>
      <c r="C5" s="22" t="s">
        <v>19</v>
      </c>
      <c r="D5" s="22" t="s">
        <v>20</v>
      </c>
      <c r="E5" s="22" t="s">
        <v>21</v>
      </c>
      <c r="F5" s="22" t="s">
        <v>19</v>
      </c>
      <c r="G5" s="22" t="s">
        <v>20</v>
      </c>
      <c r="H5" s="22" t="s">
        <v>21</v>
      </c>
      <c r="I5" s="22" t="s">
        <v>19</v>
      </c>
      <c r="J5" s="22" t="s">
        <v>20</v>
      </c>
      <c r="K5" s="22" t="s">
        <v>21</v>
      </c>
      <c r="L5" s="22" t="s">
        <v>19</v>
      </c>
      <c r="M5" s="22" t="s">
        <v>20</v>
      </c>
      <c r="N5" s="22" t="s">
        <v>21</v>
      </c>
      <c r="O5" s="22" t="s">
        <v>19</v>
      </c>
      <c r="P5" s="22" t="s">
        <v>20</v>
      </c>
      <c r="Q5" s="22" t="s">
        <v>21</v>
      </c>
      <c r="R5" s="89"/>
      <c r="S5" s="89"/>
      <c r="T5" s="91"/>
      <c r="U5" s="84"/>
      <c r="V5" s="23" t="s">
        <v>20</v>
      </c>
      <c r="W5" s="11" t="s">
        <v>22</v>
      </c>
      <c r="X5" s="10" t="s">
        <v>23</v>
      </c>
      <c r="AA5" s="23" t="s">
        <v>20</v>
      </c>
    </row>
    <row r="6" spans="1:27" ht="21" customHeight="1">
      <c r="A6" s="24">
        <f>IF(B6="","",SUBTOTAL(3,$B$6:B6))</f>
        <v>1</v>
      </c>
      <c r="B6" s="25" t="s">
        <v>57</v>
      </c>
      <c r="C6" s="26">
        <v>84</v>
      </c>
      <c r="D6" s="26" t="str">
        <f>IF(C6="غ","غ",IF(OR(C6="صفر",C6&lt;$C$4*0.5),"أقل من المتوقع",IF(C6&gt;=$C$4*0.85,"يفوق التوقعات",IF(C6&gt;=$C$4*0.65,"يلبى التوقعات",IF(C6&gt;=$C$4*0.5,"يلبى التوقعات أحيانا","أقل من المتوقع")))))</f>
        <v>يلبى التوقعات</v>
      </c>
      <c r="E6" s="26"/>
      <c r="F6" s="26">
        <v>73</v>
      </c>
      <c r="G6" s="26" t="str">
        <f>IF(F6="غ","غ",IF(OR(F6="صفر",F6&lt;$F$4*0.5),"أقل من المتوقع",IF(F6&gt;=$F$4*0.85,"يفوق التوقعات",IF(F6&gt;=$F$4*0.65,"يلبى التوقعات",IF(F6&gt;=$F$4*0.5,"يلبى التوقعات أحيانا","أقل من المتوقع")))))</f>
        <v>يلبى التوقعات</v>
      </c>
      <c r="H6" s="26"/>
      <c r="I6" s="26">
        <v>90</v>
      </c>
      <c r="J6" s="26" t="str">
        <f>IF(I6="غ","غ",IF(OR(I6="صفر",I6&lt;$I$4*0.5),"أقل من المتوقع",IF(I6&gt;=$I$4*0.85,"يفوق التوقعات",IF(I6&gt;=$I$4*0.65,"يلبى التوقعات",IF(I6&gt;=$I$4*0.5,"يلبى التوقعات أحيانا","أقل من المتوقع")))))</f>
        <v>يفوق التوقعات</v>
      </c>
      <c r="K6" s="26"/>
      <c r="L6" s="26" t="s">
        <v>58</v>
      </c>
      <c r="M6" s="26" t="str">
        <f>IF(L6="غ","غ",IF(OR(L6="صفر",L6&lt;$L$4*0.5),"أقل من المتوقع",IF(L6&gt;=$L$4*0.85,"يفوق التوقعات",IF(L6&gt;=$L$4*0.65,"يلبى التوقعات",IF(L6&gt;=$L$4*0.5,"يلبى التوقعات أحيانا","أقل من المتوقع")))))</f>
        <v>يفوق التوقعات</v>
      </c>
      <c r="N6" s="26"/>
      <c r="O6" s="26">
        <v>84</v>
      </c>
      <c r="P6" s="26" t="str">
        <f t="shared" ref="P6:P69" si="0">IF(O6="غ","غ",IF(OR(O6="صفر",O6&lt;$O$4*0.5),"أقل من المتوقع",IF(O6&gt;=$O$4*0.85,"يفوق التوقعات",IF(O6&gt;=$O$4*0.65,"يلبى التوقعات",IF(O6&gt;=$O$4*0.5,"يلبى التوقعات أحيانا","أقل من المتوقع")))))</f>
        <v>يلبى التوقعات</v>
      </c>
      <c r="Q6" s="26"/>
      <c r="R6" s="26" t="s">
        <v>58</v>
      </c>
      <c r="S6" s="26" t="s">
        <v>58</v>
      </c>
      <c r="T6" s="26" t="s">
        <v>58</v>
      </c>
      <c r="U6" s="27">
        <f t="array" ref="U6">IF(N(W6)=0,W6,SUM(IF(ISNUMBER($W$6:$W$108)*(W6&lt;$W$6:$W$108),1/COUNTIF($W$6:$W$108,$W$6:$W$108)))+1)</f>
        <v>37</v>
      </c>
      <c r="V6" s="9" t="str">
        <f t="array" ref="V6">IF(OR(C6="",F6="",I6="",O6=""),"",IF(AND(C6="غ",F6="غ",I6="غ",O6=""),"غ",IF(AND(C6&gt;=50,F6&gt;=50,I6&gt;=50,O6&gt;=50)," ناجح ","دون المستوى ")))</f>
        <v xml:space="preserve"> ناجح </v>
      </c>
      <c r="W6" s="11">
        <f t="array" ref="W6">IF(AND(C6="غ",F6="غ",I6="غ",O6="غ"),"غ",IF(AND(C6="صفر",F6="صفر",I6="صفر",O6="صفر"),"صفر",SUM(C6:O6)))</f>
        <v>331</v>
      </c>
      <c r="X6" s="11">
        <v>400</v>
      </c>
      <c r="Y6" s="9" t="str">
        <f t="array" ref="Y6">IF(COUNTIF(C6:O6,"غ")&gt;=1,"غ",IF(COUNTIF(C6:O6,"صفر")&gt;=1,"دورثان ",IF(AND(C6&gt;=50,F6&gt;=50,I6&gt;=50,O6&gt;=50)," ناجح ","دورثان ")))</f>
        <v xml:space="preserve"> ناجح </v>
      </c>
      <c r="AA6" s="11" t="str">
        <f t="array" ref="AA6">IF(OR(W6="غ",W6="صفر"),"دون المستوى",IF(W6&gt;=$X$6*0.85,"ممتاز",IF(W6&gt;=$X$6*0.75,"جيد جدا",IF(W6&gt;=$X$6*0.65,"جيد",IF(W6&gt;=$X$6*0.5,"مقبول","دون المستوى")))))</f>
        <v>جيد جدا</v>
      </c>
    </row>
    <row r="7" spans="1:27" ht="21" customHeight="1">
      <c r="A7" s="24">
        <f>IF(B7="","",SUBTOTAL(3,$B$6:B7))</f>
        <v>2</v>
      </c>
      <c r="B7" s="25" t="s">
        <v>59</v>
      </c>
      <c r="C7" s="26">
        <v>78</v>
      </c>
      <c r="D7" s="26" t="str">
        <f t="shared" ref="D7:D70" si="1">IF(C7="غ","غ",IF(OR(C7="صفر",C7&lt;$C$4*0.5),"أقل من المتوقع",IF(C7&gt;=$C$4*0.85,"يفوق التوقعات",IF(C7&gt;=$C$4*0.65,"يلبى التوقعات",IF(C7&gt;=$C$4*0.5,"يلبى التوقعات أحيانا","أقل من المتوقع")))))</f>
        <v>يلبى التوقعات</v>
      </c>
      <c r="E7" s="26"/>
      <c r="F7" s="26">
        <v>87</v>
      </c>
      <c r="G7" s="26" t="str">
        <f t="shared" ref="G7:G14" si="2">IF(F7="غ","غ",IF(OR(F7="صفر",F7&lt;$F$4*0.5),"أقل من المتوقع",IF(F7&gt;=$F$4*0.85,"يفوق التوقعات",IF(F7&gt;=$F$4*0.65,"يلبى التوقعات",IF(F7&gt;=$F$4*0.5,"يلبى التوقعات أحيانا","أقل من المتوقع")))))</f>
        <v>يفوق التوقعات</v>
      </c>
      <c r="H7" s="26"/>
      <c r="I7" s="26">
        <v>73</v>
      </c>
      <c r="J7" s="26" t="str">
        <f t="shared" ref="J7:J70" si="3">IF(I7="غ","غ",IF(OR(I7="صفر",I7&lt;$I$4*0.5),"أقل من المتوقع",IF(I7&gt;=$I$4*0.85,"يفوق التوقعات",IF(I7&gt;=$I$4*0.65,"يلبى التوقعات",IF(I7&gt;=$I$4*0.5,"يلبى التوقعات أحيانا","أقل من المتوقع")))))</f>
        <v>يلبى التوقعات</v>
      </c>
      <c r="K7" s="26"/>
      <c r="L7" s="26" t="s">
        <v>58</v>
      </c>
      <c r="M7" s="26" t="str">
        <f t="shared" ref="M7:M9" si="4">IF(L7="غ","غ",IF(OR(L7="صفر",L7&lt;$L$4*0.5),"أقل من المتوقع",IF(L7&gt;=$L$4*0.85,"يفوق التوقعات",IF(L7&gt;=$L$4*0.65,"يلبى التوقعات",IF(L7&gt;=$L$4*0.5,"يلبى التوقعات أحيانا","أقل من المتوقع")))))</f>
        <v>يفوق التوقعات</v>
      </c>
      <c r="N7" s="26"/>
      <c r="O7" s="26">
        <v>61</v>
      </c>
      <c r="P7" s="26" t="str">
        <f t="shared" si="0"/>
        <v>يلبى التوقعات أحيانا</v>
      </c>
      <c r="Q7" s="26"/>
      <c r="R7" s="26" t="s">
        <v>58</v>
      </c>
      <c r="S7" s="26" t="s">
        <v>58</v>
      </c>
      <c r="T7" s="26" t="s">
        <v>58</v>
      </c>
      <c r="U7" s="27">
        <f t="array" ref="U7">IF(N(W7)=0,W7,SUM(IF(ISNUMBER($W$6:$W$108)*(W7&lt;$W$6:$W$108),1/COUNTIF($W$6:$W$108,$W$6:$W$108)))+1)</f>
        <v>54.999999999999993</v>
      </c>
      <c r="V7" s="9" t="str">
        <f t="array" ref="V7">IF(OR(C7="",F7="",I7="",O7=""),"",IF(AND(C7="غ",F7="غ",I7="غ",O7=""),"غ",IF(AND(C7&gt;=50,F7&gt;=50,I7&gt;=50,O7&gt;=50)," ناجح ","دون المستوى ")))</f>
        <v xml:space="preserve"> ناجح </v>
      </c>
      <c r="W7" s="11">
        <f t="array" ref="W7">IF(AND(C7="غ",F7="غ",I7="غ",O7="غ"),"غ",IF(AND(C7="صفر",F7="صفر",I7="صفر",O7="صفر"),"صفر",SUM(C7:O7)))</f>
        <v>299</v>
      </c>
      <c r="X7" s="28"/>
      <c r="Y7" s="9" t="str">
        <f t="shared" ref="Y7:Y70" si="5">IF(COUNTIF(C7:O7,"غ")&gt;=1,"غ",IF(COUNTIF(C7:O7,"صفر")&gt;=1,"دورثان ",IF(AND(C7&gt;=50,F7&gt;=50,I7&gt;=50,O7&gt;=50)," ناجح ","دورثان ")))</f>
        <v xml:space="preserve"> ناجح </v>
      </c>
      <c r="Z7" s="28"/>
      <c r="AA7" s="11" t="str">
        <f t="shared" ref="AA7:AA70" si="6">IF(OR(W7="غ",W7="صفر"),"دون المستوى",IF(W7&gt;=$X$6*0.85,"ممتاز",IF(W7&gt;=$X$6*0.75,"جيد جدا",IF(W7&gt;=$X$6*0.65,"جيد",IF(W7&gt;=$X$6*0.5,"مقبول","دون المستوى")))))</f>
        <v>جيد</v>
      </c>
    </row>
    <row r="8" spans="1:27" ht="21" customHeight="1">
      <c r="A8" s="24">
        <f>IF(B8="","",SUBTOTAL(3,$B$6:B8))</f>
        <v>3</v>
      </c>
      <c r="B8" s="25" t="s">
        <v>60</v>
      </c>
      <c r="C8" s="26">
        <v>94</v>
      </c>
      <c r="D8" s="26" t="str">
        <f t="shared" si="1"/>
        <v>يفوق التوقعات</v>
      </c>
      <c r="E8" s="26"/>
      <c r="F8" s="26">
        <v>91</v>
      </c>
      <c r="G8" s="26" t="str">
        <f t="shared" si="2"/>
        <v>يفوق التوقعات</v>
      </c>
      <c r="H8" s="26"/>
      <c r="I8" s="26">
        <v>93</v>
      </c>
      <c r="J8" s="26" t="str">
        <f t="shared" si="3"/>
        <v>يفوق التوقعات</v>
      </c>
      <c r="K8" s="26"/>
      <c r="L8" s="26" t="s">
        <v>58</v>
      </c>
      <c r="M8" s="26" t="str">
        <f t="shared" si="4"/>
        <v>يفوق التوقعات</v>
      </c>
      <c r="N8" s="26"/>
      <c r="O8" s="26">
        <v>96</v>
      </c>
      <c r="P8" s="26" t="str">
        <f t="shared" si="0"/>
        <v>يفوق التوقعات</v>
      </c>
      <c r="Q8" s="26"/>
      <c r="R8" s="26" t="s">
        <v>58</v>
      </c>
      <c r="S8" s="26" t="s">
        <v>58</v>
      </c>
      <c r="T8" s="26" t="s">
        <v>58</v>
      </c>
      <c r="U8" s="27">
        <f t="array" ref="U8">IF(N(W8)=0,W8,SUM(IF(ISNUMBER($W$6:$W$108)*(W8&lt;$W$6:$W$108),1/COUNTIF($W$6:$W$108,$W$6:$W$108)))+1)</f>
        <v>3</v>
      </c>
      <c r="V8" s="9" t="str">
        <f t="array" ref="V8">IF(OR(C8="",F8="",I8="",O8=""),"",IF(AND(C8="غ",F8="غ",I8="غ",O8=""),"غ",IF(AND(C8&gt;=50,F8&gt;=50,I8&gt;=50,O8&gt;=50)," ناجح ","دون المستوى ")))</f>
        <v xml:space="preserve"> ناجح </v>
      </c>
      <c r="W8" s="11">
        <f t="array" ref="W8">IF(AND(C8="غ",F8="غ",I8="غ",O8="غ"),"غ",IF(AND(C8="صفر",F8="صفر",I8="صفر",O8="صفر"),"صفر",SUM(C8:O8)))</f>
        <v>374</v>
      </c>
      <c r="X8" s="28"/>
      <c r="Y8" s="9" t="str">
        <f t="shared" si="5"/>
        <v xml:space="preserve"> ناجح </v>
      </c>
      <c r="Z8" s="28"/>
      <c r="AA8" s="11" t="str">
        <f t="shared" si="6"/>
        <v>ممتاز</v>
      </c>
    </row>
    <row r="9" spans="1:27" ht="21" customHeight="1">
      <c r="A9" s="24">
        <f>IF(B9="","",SUBTOTAL(3,$B$6:B9))</f>
        <v>4</v>
      </c>
      <c r="B9" s="25" t="s">
        <v>61</v>
      </c>
      <c r="C9" s="26">
        <v>82</v>
      </c>
      <c r="D9" s="26" t="str">
        <f t="shared" si="1"/>
        <v>يلبى التوقعات</v>
      </c>
      <c r="E9" s="26"/>
      <c r="F9" s="26">
        <v>85</v>
      </c>
      <c r="G9" s="26" t="str">
        <f t="shared" si="2"/>
        <v>يفوق التوقعات</v>
      </c>
      <c r="H9" s="26"/>
      <c r="I9" s="26">
        <v>94</v>
      </c>
      <c r="J9" s="26" t="str">
        <f t="shared" si="3"/>
        <v>يفوق التوقعات</v>
      </c>
      <c r="K9" s="26"/>
      <c r="L9" s="26" t="s">
        <v>58</v>
      </c>
      <c r="M9" s="26" t="str">
        <f t="shared" si="4"/>
        <v>يفوق التوقعات</v>
      </c>
      <c r="N9" s="26"/>
      <c r="O9" s="26">
        <v>95</v>
      </c>
      <c r="P9" s="26" t="str">
        <f t="shared" si="0"/>
        <v>يفوق التوقعات</v>
      </c>
      <c r="Q9" s="26"/>
      <c r="R9" s="26" t="s">
        <v>58</v>
      </c>
      <c r="S9" s="26" t="s">
        <v>58</v>
      </c>
      <c r="T9" s="26" t="s">
        <v>58</v>
      </c>
      <c r="U9" s="27">
        <f t="array" ref="U9">IF(N(W9)=0,W9,SUM(IF(ISNUMBER($W$6:$W$108)*(W9&lt;$W$6:$W$108),1/COUNTIF($W$6:$W$108,$W$6:$W$108)))+1)</f>
        <v>19</v>
      </c>
      <c r="V9" s="9" t="str">
        <f t="array" ref="V9">IF(OR(C9="",F9="",I9="",O9=""),"",IF(AND(C9="غ",F9="غ",I9="غ",O9=""),"غ",IF(AND(C9&gt;=50,F9&gt;=50,I9&gt;=50,O9&gt;=50)," ناجح ","دون المستوى ")))</f>
        <v xml:space="preserve"> ناجح </v>
      </c>
      <c r="W9" s="11">
        <f t="array" ref="W9">IF(AND(C9="غ",F9="غ",I9="غ",O9="غ"),"غ",IF(AND(C9="صفر",F9="صفر",I9="صفر",O9="صفر"),"صفر",SUM(C9:O9)))</f>
        <v>356</v>
      </c>
      <c r="X9" s="28"/>
      <c r="Y9" s="9" t="str">
        <f t="shared" si="5"/>
        <v xml:space="preserve"> ناجح </v>
      </c>
      <c r="Z9" s="28"/>
      <c r="AA9" s="11" t="str">
        <f t="shared" si="6"/>
        <v>ممتاز</v>
      </c>
    </row>
    <row r="10" spans="1:27" ht="21" customHeight="1">
      <c r="A10" s="24">
        <f>IF(B10="","",SUBTOTAL(3,$B$6:B10))</f>
        <v>5</v>
      </c>
      <c r="B10" s="25" t="s">
        <v>62</v>
      </c>
      <c r="C10" s="26">
        <v>88</v>
      </c>
      <c r="D10" s="26" t="str">
        <f t="shared" si="1"/>
        <v>يفوق التوقعات</v>
      </c>
      <c r="E10" s="26"/>
      <c r="F10" s="26">
        <v>81</v>
      </c>
      <c r="G10" s="26" t="str">
        <f t="shared" si="2"/>
        <v>يلبى التوقعات</v>
      </c>
      <c r="H10" s="26"/>
      <c r="I10" s="26">
        <v>84</v>
      </c>
      <c r="J10" s="26" t="str">
        <f t="shared" si="3"/>
        <v>يلبى التوقعات</v>
      </c>
      <c r="K10" s="26"/>
      <c r="L10" s="26" t="s">
        <v>58</v>
      </c>
      <c r="M10" s="26" t="str">
        <f>IF(L10="غ","غ",IF(OR(L10="صفر",L10&lt;$L$4*0.5),"أقل من المتوقع",IF(L10&gt;=$L$4*0.85,"يفوق التوقعات",IF(L10&gt;=$L$4*0.65,"يلبى التوقعات",IF(L10&gt;=$L$4*0.5,"يلبى التوقعات أحيانا","أقل من المتوقع")))))</f>
        <v>يفوق التوقعات</v>
      </c>
      <c r="N10" s="26"/>
      <c r="O10" s="26">
        <v>81</v>
      </c>
      <c r="P10" s="26" t="str">
        <f t="shared" si="0"/>
        <v>يلبى التوقعات</v>
      </c>
      <c r="Q10" s="26"/>
      <c r="R10" s="26" t="s">
        <v>58</v>
      </c>
      <c r="S10" s="26" t="s">
        <v>58</v>
      </c>
      <c r="T10" s="26" t="s">
        <v>58</v>
      </c>
      <c r="U10" s="27">
        <f t="array" ref="U10">IF(N(W10)=0,W10,SUM(IF(ISNUMBER($W$6:$W$108)*(W10&lt;$W$6:$W$108),1/COUNTIF($W$6:$W$108,$W$6:$W$108)))+1)</f>
        <v>34</v>
      </c>
      <c r="V10" s="9" t="str">
        <f t="array" ref="V10">IF(OR(C10="",F10="",I10="",O10=""),"",IF(AND(C10="غ",F10="غ",I10="غ",O10=""),"غ",IF(AND(C10&gt;=50,F10&gt;=50,I10&gt;=50,O10&gt;=50)," ناجح ","دون المستوى ")))</f>
        <v xml:space="preserve"> ناجح </v>
      </c>
      <c r="W10" s="11">
        <f t="array" ref="W10">IF(AND(C10="غ",F10="غ",I10="غ",O10="غ"),"غ",IF(AND(C10="صفر",F10="صفر",I10="صفر",O10="صفر"),"صفر",SUM(C10:O10)))</f>
        <v>334</v>
      </c>
      <c r="X10" s="28"/>
      <c r="Y10" s="9" t="str">
        <f t="shared" si="5"/>
        <v xml:space="preserve"> ناجح </v>
      </c>
      <c r="Z10" s="28"/>
      <c r="AA10" s="11" t="str">
        <f t="shared" si="6"/>
        <v>جيد جدا</v>
      </c>
    </row>
    <row r="11" spans="1:27" ht="21" customHeight="1">
      <c r="A11" s="24">
        <f>IF(B11="","",SUBTOTAL(3,$B$6:B11))</f>
        <v>6</v>
      </c>
      <c r="B11" s="25" t="s">
        <v>63</v>
      </c>
      <c r="C11" s="26">
        <v>83</v>
      </c>
      <c r="D11" s="26" t="str">
        <f t="shared" si="1"/>
        <v>يلبى التوقعات</v>
      </c>
      <c r="E11" s="26"/>
      <c r="F11" s="26">
        <v>86</v>
      </c>
      <c r="G11" s="26" t="str">
        <f t="shared" si="2"/>
        <v>يفوق التوقعات</v>
      </c>
      <c r="H11" s="26"/>
      <c r="I11" s="26">
        <v>83</v>
      </c>
      <c r="J11" s="26" t="str">
        <f t="shared" si="3"/>
        <v>يلبى التوقعات</v>
      </c>
      <c r="K11" s="26"/>
      <c r="L11" s="26" t="s">
        <v>58</v>
      </c>
      <c r="M11" s="26" t="str">
        <f t="shared" ref="M11:M74" si="7">IF(L11="غ","غ",IF(OR(L11="صفر",L11&lt;$L$4*0.5),"أقل من المتوقع",IF(L11&gt;=$L$4*0.85,"يفوق التوقعات",IF(L11&gt;=$L$4*0.65,"يلبى التوقعات",IF(L11&gt;=$L$4*0.5,"يلبى التوقعات أحيانا","أقل من المتوقع")))))</f>
        <v>يفوق التوقعات</v>
      </c>
      <c r="N11" s="26"/>
      <c r="O11" s="26">
        <v>76</v>
      </c>
      <c r="P11" s="26" t="str">
        <f t="shared" si="0"/>
        <v>يلبى التوقعات</v>
      </c>
      <c r="Q11" s="26"/>
      <c r="R11" s="26" t="s">
        <v>58</v>
      </c>
      <c r="S11" s="26" t="s">
        <v>58</v>
      </c>
      <c r="T11" s="26" t="s">
        <v>58</v>
      </c>
      <c r="U11" s="27">
        <f t="array" ref="U11">IF(N(W11)=0,W11,SUM(IF(ISNUMBER($W$6:$W$108)*(W11&lt;$W$6:$W$108),1/COUNTIF($W$6:$W$108,$W$6:$W$108)))+1)</f>
        <v>39</v>
      </c>
      <c r="V11" s="9" t="str">
        <f t="array" ref="V11">IF(OR(C11="",F11="",I11="",O11=""),"",IF(AND(C11="غ",F11="غ",I11="غ",O11=""),"غ",IF(AND(C11&gt;=50,F11&gt;=50,I11&gt;=50,O11&gt;=50)," ناجح ","دون المستوى ")))</f>
        <v xml:space="preserve"> ناجح </v>
      </c>
      <c r="W11" s="11">
        <f t="array" ref="W11">IF(AND(C11="غ",F11="غ",I11="غ",O11="غ"),"غ",IF(AND(C11="صفر",F11="صفر",I11="صفر",O11="صفر"),"صفر",SUM(C11:O11)))</f>
        <v>328</v>
      </c>
      <c r="X11" s="28"/>
      <c r="Y11" s="9" t="str">
        <f t="shared" si="5"/>
        <v xml:space="preserve"> ناجح </v>
      </c>
      <c r="Z11" s="28"/>
      <c r="AA11" s="11" t="str">
        <f t="shared" si="6"/>
        <v>جيد جدا</v>
      </c>
    </row>
    <row r="12" spans="1:27" ht="21" customHeight="1">
      <c r="A12" s="24">
        <f>IF(B12="","",SUBTOTAL(3,$B$6:B12))</f>
        <v>7</v>
      </c>
      <c r="B12" s="25" t="s">
        <v>64</v>
      </c>
      <c r="C12" s="26">
        <v>78</v>
      </c>
      <c r="D12" s="26" t="str">
        <f t="shared" si="1"/>
        <v>يلبى التوقعات</v>
      </c>
      <c r="E12" s="26"/>
      <c r="F12" s="26">
        <v>84</v>
      </c>
      <c r="G12" s="26" t="str">
        <f t="shared" si="2"/>
        <v>يلبى التوقعات</v>
      </c>
      <c r="H12" s="26"/>
      <c r="I12" s="26">
        <v>79</v>
      </c>
      <c r="J12" s="26" t="str">
        <f t="shared" si="3"/>
        <v>يلبى التوقعات</v>
      </c>
      <c r="K12" s="26"/>
      <c r="L12" s="26" t="s">
        <v>58</v>
      </c>
      <c r="M12" s="26" t="str">
        <f t="shared" si="7"/>
        <v>يفوق التوقعات</v>
      </c>
      <c r="N12" s="26"/>
      <c r="O12" s="26">
        <v>79</v>
      </c>
      <c r="P12" s="26" t="str">
        <f t="shared" si="0"/>
        <v>يلبى التوقعات</v>
      </c>
      <c r="Q12" s="26"/>
      <c r="R12" s="26" t="s">
        <v>58</v>
      </c>
      <c r="S12" s="26" t="s">
        <v>58</v>
      </c>
      <c r="T12" s="26" t="s">
        <v>58</v>
      </c>
      <c r="U12" s="27">
        <f t="array" ref="U12">IF(N(W12)=0,W12,SUM(IF(ISNUMBER($W$6:$W$108)*(W12&lt;$W$6:$W$108),1/COUNTIF($W$6:$W$108,$W$6:$W$108)))+1)</f>
        <v>43.999999999999993</v>
      </c>
      <c r="V12" s="9" t="str">
        <f t="array" ref="V12">IF(OR(C12="",F12="",I12="",O12=""),"",IF(AND(C12="غ",F12="غ",I12="غ",O12=""),"غ",IF(AND(C12&gt;=50,F12&gt;=50,I12&gt;=50,O12&gt;=50)," ناجح ","دون المستوى ")))</f>
        <v xml:space="preserve"> ناجح </v>
      </c>
      <c r="W12" s="11">
        <f t="array" ref="W12">IF(AND(C12="غ",F12="غ",I12="غ",O12="غ"),"غ",IF(AND(C12="صفر",F12="صفر",I12="صفر",O12="صفر"),"صفر",SUM(C12:O12)))</f>
        <v>320</v>
      </c>
      <c r="X12" s="28"/>
      <c r="Y12" s="9" t="str">
        <f t="shared" si="5"/>
        <v xml:space="preserve"> ناجح </v>
      </c>
      <c r="Z12" s="28"/>
      <c r="AA12" s="11" t="str">
        <f t="shared" si="6"/>
        <v>جيد جدا</v>
      </c>
    </row>
    <row r="13" spans="1:27" ht="21" customHeight="1">
      <c r="A13" s="24">
        <f>IF(B13="","",SUBTOTAL(3,$B$6:B13))</f>
        <v>8</v>
      </c>
      <c r="B13" s="25" t="s">
        <v>65</v>
      </c>
      <c r="C13" s="26">
        <v>96</v>
      </c>
      <c r="D13" s="26" t="str">
        <f t="shared" si="1"/>
        <v>يفوق التوقعات</v>
      </c>
      <c r="E13" s="26"/>
      <c r="F13" s="26">
        <v>94</v>
      </c>
      <c r="G13" s="26" t="str">
        <f t="shared" si="2"/>
        <v>يفوق التوقعات</v>
      </c>
      <c r="H13" s="26"/>
      <c r="I13" s="26">
        <v>91</v>
      </c>
      <c r="J13" s="26" t="str">
        <f t="shared" si="3"/>
        <v>يفوق التوقعات</v>
      </c>
      <c r="K13" s="26"/>
      <c r="L13" s="26" t="s">
        <v>58</v>
      </c>
      <c r="M13" s="26" t="str">
        <f t="shared" si="7"/>
        <v>يفوق التوقعات</v>
      </c>
      <c r="N13" s="26"/>
      <c r="O13" s="26">
        <v>87</v>
      </c>
      <c r="P13" s="26" t="str">
        <f t="shared" si="0"/>
        <v>يفوق التوقعات</v>
      </c>
      <c r="Q13" s="26"/>
      <c r="R13" s="26" t="s">
        <v>58</v>
      </c>
      <c r="S13" s="26" t="s">
        <v>58</v>
      </c>
      <c r="T13" s="26" t="s">
        <v>58</v>
      </c>
      <c r="U13" s="27">
        <f t="array" ref="U13">IF(N(W13)=0,W13,SUM(IF(ISNUMBER($W$6:$W$108)*(W13&lt;$W$6:$W$108),1/COUNTIF($W$6:$W$108,$W$6:$W$108)))+1)</f>
        <v>9</v>
      </c>
      <c r="V13" s="9" t="str">
        <f t="array" ref="V13">IF(OR(C13="",F13="",I13="",O13=""),"",IF(AND(C13="غ",F13="غ",I13="غ",O13=""),"غ",IF(AND(C13&gt;=50,F13&gt;=50,I13&gt;=50,O13&gt;=50)," ناجح ","دون المستوى ")))</f>
        <v xml:space="preserve"> ناجح </v>
      </c>
      <c r="W13" s="11">
        <f t="array" ref="W13">IF(AND(C13="غ",F13="غ",I13="غ",O13="غ"),"غ",IF(AND(C13="صفر",F13="صفر",I13="صفر",O13="صفر"),"صفر",SUM(C13:O13)))</f>
        <v>368</v>
      </c>
      <c r="Y13" s="9" t="str">
        <f t="shared" si="5"/>
        <v xml:space="preserve"> ناجح </v>
      </c>
      <c r="AA13" s="11" t="str">
        <f t="shared" si="6"/>
        <v>ممتاز</v>
      </c>
    </row>
    <row r="14" spans="1:27" ht="21" customHeight="1">
      <c r="A14" s="24">
        <f>IF(B14="","",SUBTOTAL(3,$B$6:B14))</f>
        <v>9</v>
      </c>
      <c r="B14" s="25" t="s">
        <v>66</v>
      </c>
      <c r="C14" s="26">
        <v>80</v>
      </c>
      <c r="D14" s="26" t="str">
        <f t="shared" si="1"/>
        <v>يلبى التوقعات</v>
      </c>
      <c r="E14" s="26"/>
      <c r="F14" s="26">
        <v>69</v>
      </c>
      <c r="G14" s="26" t="str">
        <f t="shared" si="2"/>
        <v>يلبى التوقعات</v>
      </c>
      <c r="H14" s="26"/>
      <c r="I14" s="26">
        <v>85</v>
      </c>
      <c r="J14" s="26" t="str">
        <f t="shared" si="3"/>
        <v>يفوق التوقعات</v>
      </c>
      <c r="K14" s="26"/>
      <c r="L14" s="26" t="s">
        <v>58</v>
      </c>
      <c r="M14" s="26" t="str">
        <f t="shared" si="7"/>
        <v>يفوق التوقعات</v>
      </c>
      <c r="N14" s="26"/>
      <c r="O14" s="26">
        <v>66</v>
      </c>
      <c r="P14" s="26" t="str">
        <f t="shared" si="0"/>
        <v>يلبى التوقعات</v>
      </c>
      <c r="Q14" s="26"/>
      <c r="R14" s="26" t="s">
        <v>58</v>
      </c>
      <c r="S14" s="26" t="s">
        <v>58</v>
      </c>
      <c r="T14" s="26" t="s">
        <v>58</v>
      </c>
      <c r="U14" s="27">
        <f t="array" ref="U14">IF(N(W14)=0,W14,SUM(IF(ISNUMBER($W$6:$W$108)*(W14&lt;$W$6:$W$108),1/COUNTIF($W$6:$W$108,$W$6:$W$108)))+1)</f>
        <v>53.999999999999993</v>
      </c>
      <c r="V14" s="9" t="str">
        <f t="array" ref="V14">IF(OR(C14="",F14="",I14="",O14=""),"",IF(AND(C14="غ",F14="غ",I14="غ",O14=""),"غ",IF(AND(C14&gt;=50,F14&gt;=50,I14&gt;=50,O14&gt;=50)," ناجح ","دون المستوى ")))</f>
        <v xml:space="preserve"> ناجح </v>
      </c>
      <c r="W14" s="11">
        <f t="array" ref="W14">IF(AND(C14="غ",F14="غ",I14="غ",O14="غ"),"غ",IF(AND(C14="صفر",F14="صفر",I14="صفر",O14="صفر"),"صفر",SUM(C14:O14)))</f>
        <v>300</v>
      </c>
      <c r="Y14" s="9" t="str">
        <f t="shared" si="5"/>
        <v xml:space="preserve"> ناجح </v>
      </c>
      <c r="AA14" s="11" t="str">
        <f t="shared" si="6"/>
        <v>جيد جدا</v>
      </c>
    </row>
    <row r="15" spans="1:27" ht="21" customHeight="1">
      <c r="A15" s="24">
        <f>IF(B15="","",SUBTOTAL(3,$B$6:B15))</f>
        <v>10</v>
      </c>
      <c r="B15" s="25" t="s">
        <v>67</v>
      </c>
      <c r="C15" s="26">
        <v>73</v>
      </c>
      <c r="D15" s="26" t="str">
        <f t="shared" si="1"/>
        <v>يلبى التوقعات</v>
      </c>
      <c r="E15" s="26"/>
      <c r="F15" s="26">
        <v>71</v>
      </c>
      <c r="G15" s="26" t="str">
        <f>IF(F15="غ","غ",IF(OR(F15="صفر",F15&lt;$F$4*0.5),"أقل من المتوقع",IF(F15&gt;=$F$4*0.85,"يفوق التوقعات",IF(F15&gt;=$F$4*0.65,"يلبى التوقعات",IF(F15&gt;=$F$4*0.5,"يلبى التوقعات أحيانا","أقل من المتوقع")))))</f>
        <v>يلبى التوقعات</v>
      </c>
      <c r="H15" s="26"/>
      <c r="I15" s="26">
        <v>75</v>
      </c>
      <c r="J15" s="26" t="str">
        <f t="shared" si="3"/>
        <v>يلبى التوقعات</v>
      </c>
      <c r="K15" s="26"/>
      <c r="L15" s="26" t="s">
        <v>58</v>
      </c>
      <c r="M15" s="26" t="str">
        <f t="shared" si="7"/>
        <v>يفوق التوقعات</v>
      </c>
      <c r="N15" s="26"/>
      <c r="O15" s="26">
        <v>52</v>
      </c>
      <c r="P15" s="26" t="str">
        <f t="shared" si="0"/>
        <v>يلبى التوقعات أحيانا</v>
      </c>
      <c r="Q15" s="26"/>
      <c r="R15" s="26" t="s">
        <v>58</v>
      </c>
      <c r="S15" s="26" t="s">
        <v>58</v>
      </c>
      <c r="T15" s="26" t="s">
        <v>58</v>
      </c>
      <c r="U15" s="29">
        <f t="array" ref="U15">IF(N(W15)=0,W15,SUM(IF(ISNUMBER($W$6:$W$108)*(W15&lt;$W$6:$W$108),1/COUNTIF($W$6:$W$108,$W$6:$W$108)))+1)</f>
        <v>66</v>
      </c>
      <c r="V15" s="9" t="str">
        <f t="array" ref="V15">IF(OR(C15="",F15="",I15="",O15=""),"",IF(AND(C15="غ",F15="غ",I15="غ",O15=""),"غ",IF(AND(C15&gt;=50,F15&gt;=50,I15&gt;=50,O15&gt;=50)," ناجح ","دون المستوى ")))</f>
        <v xml:space="preserve"> ناجح </v>
      </c>
      <c r="W15" s="11">
        <f t="array" ref="W15">IF(AND(C15="غ",F15="غ",I15="غ",O15="غ"),"غ",IF(AND(C15="صفر",F15="صفر",I15="صفر",O15="صفر"),"صفر",SUM(C15:O15)))</f>
        <v>271</v>
      </c>
      <c r="Y15" s="9" t="str">
        <f t="shared" si="5"/>
        <v xml:space="preserve"> ناجح </v>
      </c>
      <c r="AA15" s="11" t="str">
        <f t="shared" si="6"/>
        <v>جيد</v>
      </c>
    </row>
    <row r="16" spans="1:27" ht="21" customHeight="1">
      <c r="A16" s="24">
        <f>IF(B16="","",SUBTOTAL(3,$B$6:B16))</f>
        <v>11</v>
      </c>
      <c r="B16" s="25" t="s">
        <v>68</v>
      </c>
      <c r="C16" s="26">
        <v>75</v>
      </c>
      <c r="D16" s="26" t="str">
        <f t="shared" si="1"/>
        <v>يلبى التوقعات</v>
      </c>
      <c r="E16" s="26"/>
      <c r="F16" s="26">
        <v>48</v>
      </c>
      <c r="G16" s="26" t="str">
        <f t="shared" ref="G16:G79" si="8">IF(F16="غ","غ",IF(OR(F16="صفر",F16&lt;$F$4*0.5),"أقل من المتوقع",IF(F16&gt;=$F$4*0.85,"يفوق التوقعات",IF(F16&gt;=$F$4*0.65,"يلبى التوقعات",IF(F16&gt;=$F$4*0.5,"يلبى التوقعات أحيانا","أقل من المتوقع")))))</f>
        <v>أقل من المتوقع</v>
      </c>
      <c r="H16" s="26"/>
      <c r="I16" s="26">
        <v>74</v>
      </c>
      <c r="J16" s="26" t="str">
        <f t="shared" si="3"/>
        <v>يلبى التوقعات</v>
      </c>
      <c r="K16" s="26"/>
      <c r="L16" s="26" t="s">
        <v>58</v>
      </c>
      <c r="M16" s="26" t="str">
        <f t="shared" si="7"/>
        <v>يفوق التوقعات</v>
      </c>
      <c r="N16" s="26"/>
      <c r="O16" s="26">
        <v>26</v>
      </c>
      <c r="P16" s="26" t="str">
        <f t="shared" si="0"/>
        <v>أقل من المتوقع</v>
      </c>
      <c r="Q16" s="26"/>
      <c r="R16" s="26" t="s">
        <v>58</v>
      </c>
      <c r="S16" s="26" t="s">
        <v>58</v>
      </c>
      <c r="T16" s="26" t="s">
        <v>58</v>
      </c>
      <c r="U16" s="29">
        <f t="array" ref="U16">IF(N(W16)=0,W16,SUM(IF(ISNUMBER($W$6:$W$108)*(W16&lt;$W$6:$W$108),1/COUNTIF($W$6:$W$108,$W$6:$W$108)))+1)</f>
        <v>69</v>
      </c>
      <c r="V16" s="9" t="str">
        <f t="array" ref="V16">IF(OR(C16="",F16="",I16="",O16=""),"",IF(AND(C16="غ",F16="غ",I16="غ",O16=""),"غ",IF(AND(C16&gt;=50,F16&gt;=50,I16&gt;=50,O16&gt;=50)," ناجح ","دون المستوى ")))</f>
        <v xml:space="preserve">دون المستوى </v>
      </c>
      <c r="W16" s="11">
        <f t="array" ref="W16">IF(AND(C16="غ",F16="غ",I16="غ",O16="غ"),"غ",IF(AND(C16="صفر",F16="صفر",I16="صفر",O16="صفر"),"صفر",SUM(C16:O16)))</f>
        <v>223</v>
      </c>
      <c r="Y16" s="9" t="str">
        <f t="shared" si="5"/>
        <v xml:space="preserve">دورثان </v>
      </c>
      <c r="AA16" s="11" t="str">
        <f t="shared" si="6"/>
        <v>مقبول</v>
      </c>
    </row>
    <row r="17" spans="1:27" ht="21" customHeight="1">
      <c r="A17" s="24">
        <f>IF(B17="","",SUBTOTAL(3,$B$6:B17))</f>
        <v>12</v>
      </c>
      <c r="B17" s="25" t="s">
        <v>69</v>
      </c>
      <c r="C17" s="26">
        <v>49</v>
      </c>
      <c r="D17" s="26" t="str">
        <f t="shared" si="1"/>
        <v>أقل من المتوقع</v>
      </c>
      <c r="E17" s="26"/>
      <c r="F17" s="26">
        <v>46</v>
      </c>
      <c r="G17" s="26" t="str">
        <f t="shared" si="8"/>
        <v>أقل من المتوقع</v>
      </c>
      <c r="H17" s="26"/>
      <c r="I17" s="26">
        <v>61</v>
      </c>
      <c r="J17" s="26" t="str">
        <f t="shared" si="3"/>
        <v>يلبى التوقعات أحيانا</v>
      </c>
      <c r="K17" s="26"/>
      <c r="L17" s="26" t="s">
        <v>58</v>
      </c>
      <c r="M17" s="26" t="str">
        <f t="shared" si="7"/>
        <v>يفوق التوقعات</v>
      </c>
      <c r="N17" s="26"/>
      <c r="O17" s="26">
        <v>8</v>
      </c>
      <c r="P17" s="26" t="str">
        <f t="shared" si="0"/>
        <v>أقل من المتوقع</v>
      </c>
      <c r="Q17" s="26"/>
      <c r="R17" s="26" t="s">
        <v>58</v>
      </c>
      <c r="S17" s="26" t="s">
        <v>58</v>
      </c>
      <c r="T17" s="26" t="s">
        <v>58</v>
      </c>
      <c r="U17" s="29">
        <f t="array" ref="U17">IF(N(W17)=0,W17,SUM(IF(ISNUMBER($W$6:$W$108)*(W17&lt;$W$6:$W$108),1/COUNTIF($W$6:$W$108,$W$6:$W$108)))+1)</f>
        <v>73</v>
      </c>
      <c r="V17" s="9" t="str">
        <f t="array" ref="V17">IF(OR(C17="",F17="",I17="",O17=""),"",IF(AND(C17="غ",F17="غ",I17="غ",O17=""),"غ",IF(AND(C17&gt;=50,F17&gt;=50,I17&gt;=50,O17&gt;=50)," ناجح ","دون المستوى ")))</f>
        <v xml:space="preserve">دون المستوى </v>
      </c>
      <c r="W17" s="11">
        <f t="array" ref="W17">IF(AND(C17="غ",F17="غ",I17="غ",O17="غ"),"غ",IF(AND(C17="صفر",F17="صفر",I17="صفر",O17="صفر"),"صفر",SUM(C17:O17)))</f>
        <v>164</v>
      </c>
      <c r="Y17" s="9" t="str">
        <f t="shared" si="5"/>
        <v xml:space="preserve">دورثان </v>
      </c>
      <c r="AA17" s="11" t="str">
        <f t="shared" si="6"/>
        <v>دون المستوى</v>
      </c>
    </row>
    <row r="18" spans="1:27" ht="21" customHeight="1">
      <c r="A18" s="24">
        <f>IF(B18="","",SUBTOTAL(3,$B$6:B18))</f>
        <v>13</v>
      </c>
      <c r="B18" s="25" t="s">
        <v>70</v>
      </c>
      <c r="C18" s="26">
        <v>96</v>
      </c>
      <c r="D18" s="26" t="str">
        <f t="shared" si="1"/>
        <v>يفوق التوقعات</v>
      </c>
      <c r="E18" s="26"/>
      <c r="F18" s="26">
        <v>89</v>
      </c>
      <c r="G18" s="26" t="str">
        <f t="shared" si="8"/>
        <v>يفوق التوقعات</v>
      </c>
      <c r="H18" s="26"/>
      <c r="I18" s="26">
        <v>94</v>
      </c>
      <c r="J18" s="26" t="str">
        <f t="shared" si="3"/>
        <v>يفوق التوقعات</v>
      </c>
      <c r="K18" s="26"/>
      <c r="L18" s="26" t="s">
        <v>58</v>
      </c>
      <c r="M18" s="26" t="str">
        <f t="shared" si="7"/>
        <v>يفوق التوقعات</v>
      </c>
      <c r="N18" s="26"/>
      <c r="O18" s="26">
        <v>96</v>
      </c>
      <c r="P18" s="26" t="str">
        <f t="shared" si="0"/>
        <v>يفوق التوقعات</v>
      </c>
      <c r="Q18" s="26"/>
      <c r="R18" s="26" t="s">
        <v>58</v>
      </c>
      <c r="S18" s="26" t="s">
        <v>58</v>
      </c>
      <c r="T18" s="26" t="s">
        <v>58</v>
      </c>
      <c r="U18" s="29">
        <f t="array" ref="U18">IF(N(W18)=0,W18,SUM(IF(ISNUMBER($W$6:$W$108)*(W18&lt;$W$6:$W$108),1/COUNTIF($W$6:$W$108,$W$6:$W$108)))+1)</f>
        <v>2</v>
      </c>
      <c r="V18" s="9" t="str">
        <f t="array" ref="V18">IF(OR(C18="",F18="",I18="",O18=""),"",IF(AND(C18="غ",F18="غ",I18="غ",O18=""),"غ",IF(AND(C18&gt;=50,F18&gt;=50,I18&gt;=50,O18&gt;=50)," ناجح ","دون المستوى ")))</f>
        <v xml:space="preserve"> ناجح </v>
      </c>
      <c r="W18" s="11">
        <f t="array" ref="W18">IF(AND(C18="غ",F18="غ",I18="غ",O18="غ"),"غ",IF(AND(C18="صفر",F18="صفر",I18="صفر",O18="صفر"),"صفر",SUM(C18:O18)))</f>
        <v>375</v>
      </c>
      <c r="Y18" s="9" t="str">
        <f t="shared" si="5"/>
        <v xml:space="preserve"> ناجح </v>
      </c>
      <c r="AA18" s="11" t="str">
        <f t="shared" si="6"/>
        <v>ممتاز</v>
      </c>
    </row>
    <row r="19" spans="1:27" ht="21" customHeight="1">
      <c r="A19" s="24">
        <f>IF(B19="","",SUBTOTAL(3,$B$6:B19))</f>
        <v>14</v>
      </c>
      <c r="B19" s="25" t="s">
        <v>71</v>
      </c>
      <c r="C19" s="26">
        <v>87</v>
      </c>
      <c r="D19" s="26" t="str">
        <f t="shared" si="1"/>
        <v>يفوق التوقعات</v>
      </c>
      <c r="E19" s="26"/>
      <c r="F19" s="26">
        <v>91</v>
      </c>
      <c r="G19" s="26" t="str">
        <f t="shared" si="8"/>
        <v>يفوق التوقعات</v>
      </c>
      <c r="H19" s="26"/>
      <c r="I19" s="26">
        <v>89</v>
      </c>
      <c r="J19" s="26" t="str">
        <f t="shared" si="3"/>
        <v>يفوق التوقعات</v>
      </c>
      <c r="K19" s="26"/>
      <c r="L19" s="26" t="s">
        <v>58</v>
      </c>
      <c r="M19" s="26" t="str">
        <f t="shared" si="7"/>
        <v>يفوق التوقعات</v>
      </c>
      <c r="N19" s="26"/>
      <c r="O19" s="26">
        <v>91</v>
      </c>
      <c r="P19" s="26" t="str">
        <f t="shared" si="0"/>
        <v>يفوق التوقعات</v>
      </c>
      <c r="Q19" s="26"/>
      <c r="R19" s="26" t="s">
        <v>58</v>
      </c>
      <c r="S19" s="26" t="s">
        <v>58</v>
      </c>
      <c r="T19" s="26" t="s">
        <v>58</v>
      </c>
      <c r="U19" s="29">
        <f t="array" ref="U19">IF(N(W19)=0,W19,SUM(IF(ISNUMBER($W$6:$W$108)*(W19&lt;$W$6:$W$108),1/COUNTIF($W$6:$W$108,$W$6:$W$108)))+1)</f>
        <v>17</v>
      </c>
      <c r="V19" s="9" t="str">
        <f t="array" ref="V19">IF(OR(C19="",F19="",I19="",O19=""),"",IF(AND(C19="غ",F19="غ",I19="غ",O19=""),"غ",IF(AND(C19&gt;=50,F19&gt;=50,I19&gt;=50,O19&gt;=50)," ناجح ","دون المستوى ")))</f>
        <v xml:space="preserve"> ناجح </v>
      </c>
      <c r="W19" s="11">
        <f t="array" ref="W19">IF(AND(C19="غ",F19="غ",I19="غ",O19="غ"),"غ",IF(AND(C19="صفر",F19="صفر",I19="صفر",O19="صفر"),"صفر",SUM(C19:O19)))</f>
        <v>358</v>
      </c>
      <c r="Y19" s="9" t="str">
        <f t="shared" si="5"/>
        <v xml:space="preserve"> ناجح </v>
      </c>
      <c r="AA19" s="11" t="str">
        <f t="shared" si="6"/>
        <v>ممتاز</v>
      </c>
    </row>
    <row r="20" spans="1:27" ht="21" customHeight="1">
      <c r="A20" s="24">
        <f>IF(B20="","",SUBTOTAL(3,$B$6:B20))</f>
        <v>15</v>
      </c>
      <c r="B20" s="25" t="s">
        <v>72</v>
      </c>
      <c r="C20" s="26">
        <v>63</v>
      </c>
      <c r="D20" s="26" t="str">
        <f t="shared" si="1"/>
        <v>يلبى التوقعات أحيانا</v>
      </c>
      <c r="E20" s="26"/>
      <c r="F20" s="26">
        <v>52</v>
      </c>
      <c r="G20" s="26" t="str">
        <f t="shared" si="8"/>
        <v>يلبى التوقعات أحيانا</v>
      </c>
      <c r="H20" s="26"/>
      <c r="I20" s="26">
        <v>62</v>
      </c>
      <c r="J20" s="26" t="str">
        <f t="shared" si="3"/>
        <v>يلبى التوقعات أحيانا</v>
      </c>
      <c r="K20" s="26"/>
      <c r="L20" s="26" t="s">
        <v>58</v>
      </c>
      <c r="M20" s="26" t="str">
        <f t="shared" si="7"/>
        <v>يفوق التوقعات</v>
      </c>
      <c r="N20" s="26"/>
      <c r="O20" s="26">
        <v>35</v>
      </c>
      <c r="P20" s="26" t="str">
        <f t="shared" si="0"/>
        <v>أقل من المتوقع</v>
      </c>
      <c r="Q20" s="26"/>
      <c r="R20" s="26" t="s">
        <v>58</v>
      </c>
      <c r="S20" s="26" t="s">
        <v>58</v>
      </c>
      <c r="T20" s="26" t="s">
        <v>58</v>
      </c>
      <c r="U20" s="29">
        <f t="array" ref="U20">IF(N(W20)=0,W20,SUM(IF(ISNUMBER($W$6:$W$108)*(W20&lt;$W$6:$W$108),1/COUNTIF($W$6:$W$108,$W$6:$W$108)))+1)</f>
        <v>70</v>
      </c>
      <c r="V20" s="9" t="str">
        <f t="array" ref="V20">IF(OR(C20="",F20="",I20="",O20=""),"",IF(AND(C20="غ",F20="غ",I20="غ",O20=""),"غ",IF(AND(C20&gt;=50,F20&gt;=50,I20&gt;=50,O20&gt;=50)," ناجح ","دون المستوى ")))</f>
        <v xml:space="preserve">دون المستوى </v>
      </c>
      <c r="W20" s="11">
        <f t="array" ref="W20">IF(AND(C20="غ",F20="غ",I20="غ",O20="غ"),"غ",IF(AND(C20="صفر",F20="صفر",I20="صفر",O20="صفر"),"صفر",SUM(C20:O20)))</f>
        <v>212</v>
      </c>
      <c r="Y20" s="9" t="str">
        <f t="shared" si="5"/>
        <v xml:space="preserve">دورثان </v>
      </c>
      <c r="AA20" s="11" t="str">
        <f t="shared" si="6"/>
        <v>مقبول</v>
      </c>
    </row>
    <row r="21" spans="1:27" ht="21" customHeight="1">
      <c r="A21" s="24">
        <f>IF(B21="","",SUBTOTAL(3,$B$6:B21))</f>
        <v>16</v>
      </c>
      <c r="B21" s="25" t="s">
        <v>73</v>
      </c>
      <c r="C21" s="26">
        <v>86</v>
      </c>
      <c r="D21" s="26" t="str">
        <f t="shared" si="1"/>
        <v>يفوق التوقعات</v>
      </c>
      <c r="E21" s="26"/>
      <c r="F21" s="26">
        <v>87</v>
      </c>
      <c r="G21" s="26" t="str">
        <f t="shared" si="8"/>
        <v>يفوق التوقعات</v>
      </c>
      <c r="H21" s="26"/>
      <c r="I21" s="26">
        <v>91</v>
      </c>
      <c r="J21" s="26" t="str">
        <f t="shared" si="3"/>
        <v>يفوق التوقعات</v>
      </c>
      <c r="K21" s="26"/>
      <c r="L21" s="26" t="s">
        <v>58</v>
      </c>
      <c r="M21" s="26" t="str">
        <f t="shared" si="7"/>
        <v>يفوق التوقعات</v>
      </c>
      <c r="N21" s="26"/>
      <c r="O21" s="26">
        <v>95</v>
      </c>
      <c r="P21" s="26" t="str">
        <f t="shared" si="0"/>
        <v>يفوق التوقعات</v>
      </c>
      <c r="Q21" s="26"/>
      <c r="R21" s="26" t="s">
        <v>58</v>
      </c>
      <c r="S21" s="26" t="s">
        <v>58</v>
      </c>
      <c r="T21" s="26" t="s">
        <v>58</v>
      </c>
      <c r="U21" s="29">
        <f t="array" ref="U21">IF(N(W21)=0,W21,SUM(IF(ISNUMBER($W$6:$W$108)*(W21&lt;$W$6:$W$108),1/COUNTIF($W$6:$W$108,$W$6:$W$108)))+1)</f>
        <v>16</v>
      </c>
      <c r="V21" s="9" t="str">
        <f t="array" ref="V21">IF(OR(C21="",F21="",I21="",O21=""),"",IF(AND(C21="غ",F21="غ",I21="غ",O21=""),"غ",IF(AND(C21&gt;=50,F21&gt;=50,I21&gt;=50,O21&gt;=50)," ناجح ","دون المستوى ")))</f>
        <v xml:space="preserve"> ناجح </v>
      </c>
      <c r="W21" s="11">
        <f t="array" ref="W21">IF(AND(C21="غ",F21="غ",I21="غ",O21="غ"),"غ",IF(AND(C21="صفر",F21="صفر",I21="صفر",O21="صفر"),"صفر",SUM(C21:O21)))</f>
        <v>359</v>
      </c>
      <c r="Y21" s="9" t="str">
        <f t="shared" si="5"/>
        <v xml:space="preserve"> ناجح </v>
      </c>
      <c r="AA21" s="11" t="str">
        <f t="shared" si="6"/>
        <v>ممتاز</v>
      </c>
    </row>
    <row r="22" spans="1:27" ht="21" customHeight="1">
      <c r="A22" s="24">
        <f>IF(B22="","",SUBTOTAL(3,$B$6:B22))</f>
        <v>17</v>
      </c>
      <c r="B22" s="25" t="s">
        <v>74</v>
      </c>
      <c r="C22" s="26">
        <v>74</v>
      </c>
      <c r="D22" s="26" t="str">
        <f t="shared" si="1"/>
        <v>يلبى التوقعات</v>
      </c>
      <c r="E22" s="26"/>
      <c r="F22" s="26">
        <v>92</v>
      </c>
      <c r="G22" s="26" t="str">
        <f t="shared" si="8"/>
        <v>يفوق التوقعات</v>
      </c>
      <c r="H22" s="26"/>
      <c r="I22" s="26">
        <v>89</v>
      </c>
      <c r="J22" s="26" t="str">
        <f t="shared" si="3"/>
        <v>يفوق التوقعات</v>
      </c>
      <c r="K22" s="26"/>
      <c r="L22" s="26" t="s">
        <v>58</v>
      </c>
      <c r="M22" s="26" t="str">
        <f t="shared" si="7"/>
        <v>يفوق التوقعات</v>
      </c>
      <c r="N22" s="26"/>
      <c r="O22" s="26">
        <v>75</v>
      </c>
      <c r="P22" s="26" t="str">
        <f t="shared" si="0"/>
        <v>يلبى التوقعات</v>
      </c>
      <c r="Q22" s="26"/>
      <c r="R22" s="26" t="s">
        <v>58</v>
      </c>
      <c r="S22" s="26" t="s">
        <v>58</v>
      </c>
      <c r="T22" s="26" t="s">
        <v>58</v>
      </c>
      <c r="U22" s="29">
        <f t="array" ref="U22">IF(N(W22)=0,W22,SUM(IF(ISNUMBER($W$6:$W$108)*(W22&lt;$W$6:$W$108),1/COUNTIF($W$6:$W$108,$W$6:$W$108)))+1)</f>
        <v>38</v>
      </c>
      <c r="V22" s="9" t="str">
        <f t="array" ref="V22">IF(OR(C22="",F22="",I22="",O22=""),"",IF(AND(C22="غ",F22="غ",I22="غ",O22=""),"غ",IF(AND(C22&gt;=50,F22&gt;=50,I22&gt;=50,O22&gt;=50)," ناجح ","دون المستوى ")))</f>
        <v xml:space="preserve"> ناجح </v>
      </c>
      <c r="W22" s="11">
        <f t="array" ref="W22">IF(AND(C22="غ",F22="غ",I22="غ",O22="غ"),"غ",IF(AND(C22="صفر",F22="صفر",I22="صفر",O22="صفر"),"صفر",SUM(C22:O22)))</f>
        <v>330</v>
      </c>
      <c r="Y22" s="9" t="str">
        <f t="shared" si="5"/>
        <v xml:space="preserve"> ناجح </v>
      </c>
      <c r="AA22" s="11" t="str">
        <f t="shared" si="6"/>
        <v>جيد جدا</v>
      </c>
    </row>
    <row r="23" spans="1:27" ht="21" customHeight="1">
      <c r="A23" s="24">
        <f>IF(B23="","",SUBTOTAL(3,$B$6:B23))</f>
        <v>18</v>
      </c>
      <c r="B23" s="25" t="s">
        <v>75</v>
      </c>
      <c r="C23" s="26">
        <v>80</v>
      </c>
      <c r="D23" s="26" t="str">
        <f t="shared" si="1"/>
        <v>يلبى التوقعات</v>
      </c>
      <c r="E23" s="26"/>
      <c r="F23" s="26">
        <v>77</v>
      </c>
      <c r="G23" s="26" t="str">
        <f t="shared" si="8"/>
        <v>يلبى التوقعات</v>
      </c>
      <c r="H23" s="26"/>
      <c r="I23" s="26">
        <v>73</v>
      </c>
      <c r="J23" s="26" t="str">
        <f t="shared" si="3"/>
        <v>يلبى التوقعات</v>
      </c>
      <c r="K23" s="26"/>
      <c r="L23" s="26" t="s">
        <v>58</v>
      </c>
      <c r="M23" s="26" t="str">
        <f t="shared" si="7"/>
        <v>يفوق التوقعات</v>
      </c>
      <c r="N23" s="26"/>
      <c r="O23" s="26">
        <v>68</v>
      </c>
      <c r="P23" s="26" t="str">
        <f t="shared" si="0"/>
        <v>يلبى التوقعات</v>
      </c>
      <c r="Q23" s="26"/>
      <c r="R23" s="26" t="s">
        <v>58</v>
      </c>
      <c r="S23" s="26" t="s">
        <v>58</v>
      </c>
      <c r="T23" s="26" t="s">
        <v>58</v>
      </c>
      <c r="U23" s="29">
        <f t="array" ref="U23">IF(N(W23)=0,W23,SUM(IF(ISNUMBER($W$6:$W$108)*(W23&lt;$W$6:$W$108),1/COUNTIF($W$6:$W$108,$W$6:$W$108)))+1)</f>
        <v>55.999999999999993</v>
      </c>
      <c r="V23" s="9" t="str">
        <f t="array" ref="V23">IF(OR(C23="",F23="",I23="",O23=""),"",IF(AND(C23="غ",F23="غ",I23="غ",O23=""),"غ",IF(AND(C23&gt;=50,F23&gt;=50,I23&gt;=50,O23&gt;=50)," ناجح ","دون المستوى ")))</f>
        <v xml:space="preserve"> ناجح </v>
      </c>
      <c r="W23" s="11">
        <f t="array" ref="W23">IF(AND(C23="غ",F23="غ",I23="غ",O23="غ"),"غ",IF(AND(C23="صفر",F23="صفر",I23="صفر",O23="صفر"),"صفر",SUM(C23:O23)))</f>
        <v>298</v>
      </c>
      <c r="Y23" s="9" t="str">
        <f t="shared" si="5"/>
        <v xml:space="preserve"> ناجح </v>
      </c>
      <c r="AA23" s="11" t="str">
        <f t="shared" si="6"/>
        <v>جيد</v>
      </c>
    </row>
    <row r="24" spans="1:27" ht="21" customHeight="1">
      <c r="A24" s="24">
        <f>IF(B24="","",SUBTOTAL(3,$B$6:B24))</f>
        <v>19</v>
      </c>
      <c r="B24" s="25" t="s">
        <v>76</v>
      </c>
      <c r="C24" s="26">
        <v>86</v>
      </c>
      <c r="D24" s="26" t="str">
        <f t="shared" si="1"/>
        <v>يفوق التوقعات</v>
      </c>
      <c r="E24" s="26"/>
      <c r="F24" s="26">
        <v>82</v>
      </c>
      <c r="G24" s="26" t="str">
        <f t="shared" si="8"/>
        <v>يلبى التوقعات</v>
      </c>
      <c r="H24" s="26"/>
      <c r="I24" s="26">
        <v>93</v>
      </c>
      <c r="J24" s="26" t="str">
        <f t="shared" si="3"/>
        <v>يفوق التوقعات</v>
      </c>
      <c r="K24" s="26"/>
      <c r="L24" s="26" t="s">
        <v>58</v>
      </c>
      <c r="M24" s="26" t="str">
        <f t="shared" si="7"/>
        <v>يفوق التوقعات</v>
      </c>
      <c r="N24" s="26"/>
      <c r="O24" s="26">
        <v>92</v>
      </c>
      <c r="P24" s="26" t="str">
        <f t="shared" si="0"/>
        <v>يفوق التوقعات</v>
      </c>
      <c r="Q24" s="26"/>
      <c r="R24" s="26" t="s">
        <v>58</v>
      </c>
      <c r="S24" s="26" t="s">
        <v>58</v>
      </c>
      <c r="T24" s="26" t="s">
        <v>58</v>
      </c>
      <c r="U24" s="29">
        <f t="array" ref="U24">IF(N(W24)=0,W24,SUM(IF(ISNUMBER($W$6:$W$108)*(W24&lt;$W$6:$W$108),1/COUNTIF($W$6:$W$108,$W$6:$W$108)))+1)</f>
        <v>20</v>
      </c>
      <c r="V24" s="9" t="str">
        <f t="array" ref="V24">IF(OR(C24="",F24="",I24="",O24=""),"",IF(AND(C24="غ",F24="غ",I24="غ",O24=""),"غ",IF(AND(C24&gt;=50,F24&gt;=50,I24&gt;=50,O24&gt;=50)," ناجح ","دون المستوى ")))</f>
        <v xml:space="preserve"> ناجح </v>
      </c>
      <c r="W24" s="11">
        <f t="array" ref="W24">IF(AND(C24="غ",F24="غ",I24="غ",O24="غ"),"غ",IF(AND(C24="صفر",F24="صفر",I24="صفر",O24="صفر"),"صفر",SUM(C24:O24)))</f>
        <v>353</v>
      </c>
      <c r="Y24" s="9" t="str">
        <f t="shared" si="5"/>
        <v xml:space="preserve"> ناجح </v>
      </c>
      <c r="AA24" s="11" t="str">
        <f t="shared" si="6"/>
        <v>ممتاز</v>
      </c>
    </row>
    <row r="25" spans="1:27" ht="21" customHeight="1">
      <c r="A25" s="24">
        <f>IF(B25="","",SUBTOTAL(3,$B$6:B25))</f>
        <v>20</v>
      </c>
      <c r="B25" s="25" t="s">
        <v>77</v>
      </c>
      <c r="C25" s="26">
        <v>84</v>
      </c>
      <c r="D25" s="26" t="str">
        <f t="shared" si="1"/>
        <v>يلبى التوقعات</v>
      </c>
      <c r="E25" s="26"/>
      <c r="F25" s="26">
        <v>87</v>
      </c>
      <c r="G25" s="26" t="str">
        <f t="shared" si="8"/>
        <v>يفوق التوقعات</v>
      </c>
      <c r="H25" s="26"/>
      <c r="I25" s="26">
        <v>67</v>
      </c>
      <c r="J25" s="26" t="str">
        <f t="shared" si="3"/>
        <v>يلبى التوقعات</v>
      </c>
      <c r="K25" s="26"/>
      <c r="L25" s="26" t="s">
        <v>58</v>
      </c>
      <c r="M25" s="26" t="str">
        <f t="shared" si="7"/>
        <v>يفوق التوقعات</v>
      </c>
      <c r="N25" s="26"/>
      <c r="O25" s="26">
        <v>83</v>
      </c>
      <c r="P25" s="26" t="str">
        <f t="shared" si="0"/>
        <v>يلبى التوقعات</v>
      </c>
      <c r="Q25" s="26"/>
      <c r="R25" s="26" t="s">
        <v>58</v>
      </c>
      <c r="S25" s="26" t="s">
        <v>58</v>
      </c>
      <c r="T25" s="26" t="s">
        <v>58</v>
      </c>
      <c r="U25" s="29">
        <f t="array" ref="U25">IF(N(W25)=0,W25,SUM(IF(ISNUMBER($W$6:$W$108)*(W25&lt;$W$6:$W$108),1/COUNTIF($W$6:$W$108,$W$6:$W$108)))+1)</f>
        <v>42.999999999999993</v>
      </c>
      <c r="V25" s="9" t="str">
        <f t="array" ref="V25">IF(OR(C25="",F25="",I25="",O25=""),"",IF(AND(C25="غ",F25="غ",I25="غ",O25=""),"غ",IF(AND(C25&gt;=50,F25&gt;=50,I25&gt;=50,O25&gt;=50)," ناجح ","دون المستوى ")))</f>
        <v xml:space="preserve"> ناجح </v>
      </c>
      <c r="W25" s="11">
        <f t="array" ref="W25">IF(AND(C25="غ",F25="غ",I25="غ",O25="غ"),"غ",IF(AND(C25="صفر",F25="صفر",I25="صفر",O25="صفر"),"صفر",SUM(C25:O25)))</f>
        <v>321</v>
      </c>
      <c r="Y25" s="9" t="str">
        <f t="shared" si="5"/>
        <v xml:space="preserve"> ناجح </v>
      </c>
      <c r="AA25" s="11" t="str">
        <f t="shared" si="6"/>
        <v>جيد جدا</v>
      </c>
    </row>
    <row r="26" spans="1:27" ht="21" customHeight="1">
      <c r="A26" s="24">
        <f>IF(B26="","",SUBTOTAL(3,$B$6:B26))</f>
        <v>21</v>
      </c>
      <c r="B26" s="25" t="s">
        <v>78</v>
      </c>
      <c r="C26" s="26">
        <v>77</v>
      </c>
      <c r="D26" s="26" t="str">
        <f t="shared" si="1"/>
        <v>يلبى التوقعات</v>
      </c>
      <c r="E26" s="26"/>
      <c r="F26" s="26">
        <v>64</v>
      </c>
      <c r="G26" s="26" t="str">
        <f t="shared" si="8"/>
        <v>يلبى التوقعات أحيانا</v>
      </c>
      <c r="H26" s="26"/>
      <c r="I26" s="26">
        <v>82</v>
      </c>
      <c r="J26" s="26" t="str">
        <f t="shared" si="3"/>
        <v>يلبى التوقعات</v>
      </c>
      <c r="K26" s="26"/>
      <c r="L26" s="26" t="s">
        <v>58</v>
      </c>
      <c r="M26" s="26" t="str">
        <f t="shared" si="7"/>
        <v>يفوق التوقعات</v>
      </c>
      <c r="N26" s="26"/>
      <c r="O26" s="26">
        <v>49</v>
      </c>
      <c r="P26" s="26" t="str">
        <f t="shared" si="0"/>
        <v>أقل من المتوقع</v>
      </c>
      <c r="Q26" s="26"/>
      <c r="R26" s="26" t="s">
        <v>58</v>
      </c>
      <c r="S26" s="26" t="s">
        <v>58</v>
      </c>
      <c r="T26" s="26" t="s">
        <v>58</v>
      </c>
      <c r="U26" s="29">
        <f t="array" ref="U26">IF(N(W26)=0,W26,SUM(IF(ISNUMBER($W$6:$W$108)*(W26&lt;$W$6:$W$108),1/COUNTIF($W$6:$W$108,$W$6:$W$108)))+1)</f>
        <v>65</v>
      </c>
      <c r="V26" s="9" t="str">
        <f t="array" ref="V26">IF(OR(C26="",F26="",I26="",O26=""),"",IF(AND(C26="غ",F26="غ",I26="غ",O26=""),"غ",IF(AND(C26&gt;=50,F26&gt;=50,I26&gt;=50,O26&gt;=50)," ناجح ","دون المستوى ")))</f>
        <v xml:space="preserve">دون المستوى </v>
      </c>
      <c r="W26" s="11">
        <f t="array" ref="W26">IF(AND(C26="غ",F26="غ",I26="غ",O26="غ"),"غ",IF(AND(C26="صفر",F26="صفر",I26="صفر",O26="صفر"),"صفر",SUM(C26:O26)))</f>
        <v>272</v>
      </c>
      <c r="Y26" s="9" t="str">
        <f t="shared" si="5"/>
        <v xml:space="preserve">دورثان </v>
      </c>
      <c r="AA26" s="11" t="str">
        <f t="shared" si="6"/>
        <v>جيد</v>
      </c>
    </row>
    <row r="27" spans="1:27" ht="21" customHeight="1">
      <c r="A27" s="24">
        <f>IF(B27="","",SUBTOTAL(3,$B$6:B27))</f>
        <v>22</v>
      </c>
      <c r="B27" s="25" t="s">
        <v>79</v>
      </c>
      <c r="C27" s="26" t="s">
        <v>80</v>
      </c>
      <c r="D27" s="26" t="str">
        <f t="shared" si="1"/>
        <v>غ</v>
      </c>
      <c r="E27" s="26"/>
      <c r="F27" s="26" t="s">
        <v>80</v>
      </c>
      <c r="G27" s="26" t="str">
        <f t="shared" si="8"/>
        <v>غ</v>
      </c>
      <c r="H27" s="26"/>
      <c r="I27" s="26" t="s">
        <v>80</v>
      </c>
      <c r="J27" s="26" t="str">
        <f t="shared" si="3"/>
        <v>غ</v>
      </c>
      <c r="K27" s="26"/>
      <c r="L27" s="26" t="s">
        <v>80</v>
      </c>
      <c r="M27" s="26" t="str">
        <f t="shared" si="7"/>
        <v>غ</v>
      </c>
      <c r="N27" s="26"/>
      <c r="O27" s="26" t="s">
        <v>80</v>
      </c>
      <c r="P27" s="26" t="str">
        <f t="shared" si="0"/>
        <v>غ</v>
      </c>
      <c r="Q27" s="26"/>
      <c r="R27" s="26" t="s">
        <v>80</v>
      </c>
      <c r="S27" s="26" t="s">
        <v>80</v>
      </c>
      <c r="T27" s="26" t="s">
        <v>80</v>
      </c>
      <c r="U27" s="29" t="str">
        <f t="array" ref="U27">IF(N(W27)=0,W27,SUM(IF(ISNUMBER($W$6:$W$108)*(W27&lt;$W$6:$W$108),1/COUNTIF($W$6:$W$108,$W$6:$W$108)))+1)</f>
        <v>غ</v>
      </c>
      <c r="V27" s="9" t="str">
        <f t="array" ref="V27">IF(OR(C27="",F27="",I27="",O27=""),"",IF(AND(C27="غ",F27="غ",I27="غ",O27=""),"غ",IF(AND(C27&gt;=50,F27&gt;=50,I27&gt;=50,O27&gt;=50)," ناجح ","دون المستوى ")))</f>
        <v xml:space="preserve"> ناجح </v>
      </c>
      <c r="W27" s="11" t="str">
        <f t="array" ref="W27">IF(AND(C27="غ",F27="غ",I27="غ",O27="غ"),"غ",IF(AND(C27="صفر",F27="صفر",I27="صفر",O27="صفر"),"صفر",SUM(C27:O27)))</f>
        <v>غ</v>
      </c>
      <c r="Y27" s="9" t="str">
        <f t="shared" si="5"/>
        <v>غ</v>
      </c>
      <c r="AA27" s="11" t="str">
        <f t="shared" si="6"/>
        <v>دون المستوى</v>
      </c>
    </row>
    <row r="28" spans="1:27" ht="21" customHeight="1">
      <c r="A28" s="24">
        <f>IF(B28="","",SUBTOTAL(3,$B$6:B28))</f>
        <v>23</v>
      </c>
      <c r="B28" s="25" t="s">
        <v>81</v>
      </c>
      <c r="C28" s="26">
        <v>91</v>
      </c>
      <c r="D28" s="26" t="str">
        <f t="shared" si="1"/>
        <v>يفوق التوقعات</v>
      </c>
      <c r="E28" s="26"/>
      <c r="F28" s="26">
        <v>94</v>
      </c>
      <c r="G28" s="26" t="str">
        <f t="shared" si="8"/>
        <v>يفوق التوقعات</v>
      </c>
      <c r="H28" s="26"/>
      <c r="I28" s="26">
        <v>93</v>
      </c>
      <c r="J28" s="26" t="str">
        <f t="shared" si="3"/>
        <v>يفوق التوقعات</v>
      </c>
      <c r="K28" s="26"/>
      <c r="L28" s="26" t="s">
        <v>58</v>
      </c>
      <c r="M28" s="26" t="str">
        <f t="shared" si="7"/>
        <v>يفوق التوقعات</v>
      </c>
      <c r="N28" s="26"/>
      <c r="O28" s="26">
        <v>86</v>
      </c>
      <c r="P28" s="26" t="str">
        <f t="shared" si="0"/>
        <v>يفوق التوقعات</v>
      </c>
      <c r="Q28" s="26"/>
      <c r="R28" s="26" t="s">
        <v>58</v>
      </c>
      <c r="S28" s="26" t="s">
        <v>58</v>
      </c>
      <c r="T28" s="26" t="s">
        <v>58</v>
      </c>
      <c r="U28" s="29">
        <f t="array" ref="U28">IF(N(W28)=0,W28,SUM(IF(ISNUMBER($W$6:$W$108)*(W28&lt;$W$6:$W$108),1/COUNTIF($W$6:$W$108,$W$6:$W$108)))+1)</f>
        <v>13</v>
      </c>
      <c r="V28" s="9" t="str">
        <f t="array" ref="V28">IF(OR(C28="",F28="",I28="",O28=""),"",IF(AND(C28="غ",F28="غ",I28="غ",O28=""),"غ",IF(AND(C28&gt;=50,F28&gt;=50,I28&gt;=50,O28&gt;=50)," ناجح ","دون المستوى ")))</f>
        <v xml:space="preserve"> ناجح </v>
      </c>
      <c r="W28" s="11">
        <f t="array" ref="W28">IF(AND(C28="غ",F28="غ",I28="غ",O28="غ"),"غ",IF(AND(C28="صفر",F28="صفر",I28="صفر",O28="صفر"),"صفر",SUM(C28:O28)))</f>
        <v>364</v>
      </c>
      <c r="Y28" s="9" t="str">
        <f t="shared" si="5"/>
        <v xml:space="preserve"> ناجح </v>
      </c>
      <c r="AA28" s="11" t="str">
        <f t="shared" si="6"/>
        <v>ممتاز</v>
      </c>
    </row>
    <row r="29" spans="1:27" ht="21" customHeight="1">
      <c r="A29" s="24">
        <f>IF(B29="","",SUBTOTAL(3,$B$6:B29))</f>
        <v>24</v>
      </c>
      <c r="B29" s="25" t="s">
        <v>82</v>
      </c>
      <c r="C29" s="26">
        <v>65</v>
      </c>
      <c r="D29" s="26" t="str">
        <f t="shared" si="1"/>
        <v>يلبى التوقعات</v>
      </c>
      <c r="E29" s="26"/>
      <c r="F29" s="26">
        <v>70</v>
      </c>
      <c r="G29" s="26" t="str">
        <f t="shared" si="8"/>
        <v>يلبى التوقعات</v>
      </c>
      <c r="H29" s="26"/>
      <c r="I29" s="26">
        <v>75</v>
      </c>
      <c r="J29" s="26" t="str">
        <f t="shared" si="3"/>
        <v>يلبى التوقعات</v>
      </c>
      <c r="K29" s="26"/>
      <c r="L29" s="26" t="s">
        <v>58</v>
      </c>
      <c r="M29" s="26" t="str">
        <f t="shared" si="7"/>
        <v>يفوق التوقعات</v>
      </c>
      <c r="N29" s="26"/>
      <c r="O29" s="26">
        <v>68</v>
      </c>
      <c r="P29" s="26" t="str">
        <f t="shared" si="0"/>
        <v>يلبى التوقعات</v>
      </c>
      <c r="Q29" s="26"/>
      <c r="R29" s="26" t="s">
        <v>58</v>
      </c>
      <c r="S29" s="26" t="s">
        <v>58</v>
      </c>
      <c r="T29" s="26" t="s">
        <v>58</v>
      </c>
      <c r="U29" s="29">
        <f t="array" ref="U29">IF(N(W29)=0,W29,SUM(IF(ISNUMBER($W$6:$W$108)*(W29&lt;$W$6:$W$108),1/COUNTIF($W$6:$W$108,$W$6:$W$108)))+1)</f>
        <v>62.999999999999993</v>
      </c>
      <c r="V29" s="9" t="str">
        <f t="array" ref="V29">IF(OR(C29="",F29="",I29="",O29=""),"",IF(AND(C29="غ",F29="غ",I29="غ",O29=""),"غ",IF(AND(C29&gt;=50,F29&gt;=50,I29&gt;=50,O29&gt;=50)," ناجح ","دون المستوى ")))</f>
        <v xml:space="preserve"> ناجح </v>
      </c>
      <c r="W29" s="11">
        <f t="array" ref="W29">IF(AND(C29="غ",F29="غ",I29="غ",O29="غ"),"غ",IF(AND(C29="صفر",F29="صفر",I29="صفر",O29="صفر"),"صفر",SUM(C29:O29)))</f>
        <v>278</v>
      </c>
      <c r="Y29" s="9" t="str">
        <f t="shared" si="5"/>
        <v xml:space="preserve"> ناجح </v>
      </c>
      <c r="AA29" s="11" t="str">
        <f t="shared" si="6"/>
        <v>جيد</v>
      </c>
    </row>
    <row r="30" spans="1:27" ht="21" customHeight="1">
      <c r="A30" s="24">
        <f>IF(B30="","",SUBTOTAL(3,$B$6:B30))</f>
        <v>25</v>
      </c>
      <c r="B30" s="25" t="s">
        <v>83</v>
      </c>
      <c r="C30" s="26">
        <v>80</v>
      </c>
      <c r="D30" s="26" t="str">
        <f t="shared" si="1"/>
        <v>يلبى التوقعات</v>
      </c>
      <c r="E30" s="26"/>
      <c r="F30" s="26">
        <v>74</v>
      </c>
      <c r="G30" s="26" t="str">
        <f t="shared" si="8"/>
        <v>يلبى التوقعات</v>
      </c>
      <c r="H30" s="26"/>
      <c r="I30" s="26">
        <v>81</v>
      </c>
      <c r="J30" s="26" t="str">
        <f t="shared" si="3"/>
        <v>يلبى التوقعات</v>
      </c>
      <c r="K30" s="26"/>
      <c r="L30" s="26" t="s">
        <v>58</v>
      </c>
      <c r="M30" s="26" t="str">
        <f t="shared" si="7"/>
        <v>يفوق التوقعات</v>
      </c>
      <c r="N30" s="26"/>
      <c r="O30" s="26">
        <v>68</v>
      </c>
      <c r="P30" s="26" t="str">
        <f t="shared" si="0"/>
        <v>يلبى التوقعات</v>
      </c>
      <c r="Q30" s="26"/>
      <c r="R30" s="26" t="s">
        <v>58</v>
      </c>
      <c r="S30" s="26" t="s">
        <v>58</v>
      </c>
      <c r="T30" s="26" t="s">
        <v>58</v>
      </c>
      <c r="U30" s="29">
        <f t="array" ref="U30">IF(N(W30)=0,W30,SUM(IF(ISNUMBER($W$6:$W$108)*(W30&lt;$W$6:$W$108),1/COUNTIF($W$6:$W$108,$W$6:$W$108)))+1)</f>
        <v>51.999999999999993</v>
      </c>
      <c r="V30" s="9" t="str">
        <f t="array" ref="V30">IF(OR(C30="",F30="",I30="",O30=""),"",IF(AND(C30="غ",F30="غ",I30="غ",O30=""),"غ",IF(AND(C30&gt;=50,F30&gt;=50,I30&gt;=50,O30&gt;=50)," ناجح ","دون المستوى ")))</f>
        <v xml:space="preserve"> ناجح </v>
      </c>
      <c r="W30" s="11">
        <f t="array" ref="W30">IF(AND(C30="غ",F30="غ",I30="غ",O30="غ"),"غ",IF(AND(C30="صفر",F30="صفر",I30="صفر",O30="صفر"),"صفر",SUM(C30:O30)))</f>
        <v>303</v>
      </c>
      <c r="Y30" s="9" t="str">
        <f t="shared" si="5"/>
        <v xml:space="preserve"> ناجح </v>
      </c>
      <c r="AA30" s="11" t="str">
        <f t="shared" si="6"/>
        <v>جيد جدا</v>
      </c>
    </row>
    <row r="31" spans="1:27" ht="21" customHeight="1">
      <c r="A31" s="24">
        <f>IF(B31="","",SUBTOTAL(3,$B$6:B31))</f>
        <v>26</v>
      </c>
      <c r="B31" s="25" t="s">
        <v>84</v>
      </c>
      <c r="C31" s="26">
        <v>79</v>
      </c>
      <c r="D31" s="26" t="str">
        <f t="shared" si="1"/>
        <v>يلبى التوقعات</v>
      </c>
      <c r="E31" s="26"/>
      <c r="F31" s="26">
        <v>76</v>
      </c>
      <c r="G31" s="26" t="str">
        <f t="shared" si="8"/>
        <v>يلبى التوقعات</v>
      </c>
      <c r="H31" s="26"/>
      <c r="I31" s="26">
        <v>88</v>
      </c>
      <c r="J31" s="26" t="str">
        <f t="shared" si="3"/>
        <v>يفوق التوقعات</v>
      </c>
      <c r="K31" s="26"/>
      <c r="L31" s="26" t="s">
        <v>58</v>
      </c>
      <c r="M31" s="26" t="str">
        <f t="shared" si="7"/>
        <v>يفوق التوقعات</v>
      </c>
      <c r="N31" s="26"/>
      <c r="O31" s="26">
        <v>72</v>
      </c>
      <c r="P31" s="26" t="str">
        <f t="shared" si="0"/>
        <v>يلبى التوقعات</v>
      </c>
      <c r="Q31" s="26"/>
      <c r="R31" s="26" t="s">
        <v>58</v>
      </c>
      <c r="S31" s="26" t="s">
        <v>58</v>
      </c>
      <c r="T31" s="26" t="s">
        <v>58</v>
      </c>
      <c r="U31" s="29">
        <f t="array" ref="U31">IF(N(W31)=0,W31,SUM(IF(ISNUMBER($W$6:$W$108)*(W31&lt;$W$6:$W$108),1/COUNTIF($W$6:$W$108,$W$6:$W$108)))+1)</f>
        <v>46.999999999999993</v>
      </c>
      <c r="V31" s="9" t="str">
        <f t="array" ref="V31">IF(OR(C31="",F31="",I31="",O31=""),"",IF(AND(C31="غ",F31="غ",I31="غ",O31=""),"غ",IF(AND(C31&gt;=50,F31&gt;=50,I31&gt;=50,O31&gt;=50)," ناجح ","دون المستوى ")))</f>
        <v xml:space="preserve"> ناجح </v>
      </c>
      <c r="W31" s="11">
        <f t="array" ref="W31">IF(AND(C31="غ",F31="غ",I31="غ",O31="غ"),"غ",IF(AND(C31="صفر",F31="صفر",I31="صفر",O31="صفر"),"صفر",SUM(C31:O31)))</f>
        <v>315</v>
      </c>
      <c r="Y31" s="9" t="str">
        <f t="shared" si="5"/>
        <v xml:space="preserve"> ناجح </v>
      </c>
      <c r="AA31" s="11" t="str">
        <f t="shared" si="6"/>
        <v>جيد جدا</v>
      </c>
    </row>
    <row r="32" spans="1:27" ht="21" customHeight="1">
      <c r="A32" s="24">
        <f>IF(B32="","",SUBTOTAL(3,$B$6:B32))</f>
        <v>27</v>
      </c>
      <c r="B32" s="25" t="s">
        <v>85</v>
      </c>
      <c r="C32" s="26">
        <v>80</v>
      </c>
      <c r="D32" s="26" t="str">
        <f t="shared" si="1"/>
        <v>يلبى التوقعات</v>
      </c>
      <c r="E32" s="26"/>
      <c r="F32" s="26">
        <v>76</v>
      </c>
      <c r="G32" s="26" t="str">
        <f t="shared" si="8"/>
        <v>يلبى التوقعات</v>
      </c>
      <c r="H32" s="26"/>
      <c r="I32" s="26">
        <v>93</v>
      </c>
      <c r="J32" s="26" t="str">
        <f t="shared" si="3"/>
        <v>يفوق التوقعات</v>
      </c>
      <c r="K32" s="26"/>
      <c r="L32" s="26" t="s">
        <v>58</v>
      </c>
      <c r="M32" s="26" t="str">
        <f t="shared" si="7"/>
        <v>يفوق التوقعات</v>
      </c>
      <c r="N32" s="26"/>
      <c r="O32" s="26">
        <v>73</v>
      </c>
      <c r="P32" s="26" t="str">
        <f t="shared" si="0"/>
        <v>يلبى التوقعات</v>
      </c>
      <c r="Q32" s="26"/>
      <c r="R32" s="26" t="s">
        <v>58</v>
      </c>
      <c r="S32" s="26" t="s">
        <v>58</v>
      </c>
      <c r="T32" s="26" t="s">
        <v>58</v>
      </c>
      <c r="U32" s="29">
        <f t="array" ref="U32">IF(N(W32)=0,W32,SUM(IF(ISNUMBER($W$6:$W$108)*(W32&lt;$W$6:$W$108),1/COUNTIF($W$6:$W$108,$W$6:$W$108)))+1)</f>
        <v>42</v>
      </c>
      <c r="V32" s="9" t="str">
        <f t="array" ref="V32">IF(OR(C32="",F32="",I32="",O32=""),"",IF(AND(C32="غ",F32="غ",I32="غ",O32=""),"غ",IF(AND(C32&gt;=50,F32&gt;=50,I32&gt;=50,O32&gt;=50)," ناجح ","دون المستوى ")))</f>
        <v xml:space="preserve"> ناجح </v>
      </c>
      <c r="W32" s="11">
        <f t="array" ref="W32">IF(AND(C32="غ",F32="غ",I32="غ",O32="غ"),"غ",IF(AND(C32="صفر",F32="صفر",I32="صفر",O32="صفر"),"صفر",SUM(C32:O32)))</f>
        <v>322</v>
      </c>
      <c r="Y32" s="9" t="str">
        <f t="shared" si="5"/>
        <v xml:space="preserve"> ناجح </v>
      </c>
      <c r="AA32" s="11" t="str">
        <f t="shared" si="6"/>
        <v>جيد جدا</v>
      </c>
    </row>
    <row r="33" spans="1:27" ht="21" customHeight="1">
      <c r="A33" s="24">
        <f>IF(B33="","",SUBTOTAL(3,$B$6:B33))</f>
        <v>28</v>
      </c>
      <c r="B33" s="25" t="s">
        <v>86</v>
      </c>
      <c r="C33" s="26">
        <v>94</v>
      </c>
      <c r="D33" s="26" t="str">
        <f t="shared" si="1"/>
        <v>يفوق التوقعات</v>
      </c>
      <c r="E33" s="26"/>
      <c r="F33" s="26">
        <v>80</v>
      </c>
      <c r="G33" s="26" t="str">
        <f t="shared" si="8"/>
        <v>يلبى التوقعات</v>
      </c>
      <c r="H33" s="26"/>
      <c r="I33" s="26">
        <v>73</v>
      </c>
      <c r="J33" s="26" t="str">
        <f t="shared" si="3"/>
        <v>يلبى التوقعات</v>
      </c>
      <c r="K33" s="26"/>
      <c r="L33" s="26" t="s">
        <v>58</v>
      </c>
      <c r="M33" s="26" t="str">
        <f t="shared" si="7"/>
        <v>يفوق التوقعات</v>
      </c>
      <c r="N33" s="26"/>
      <c r="O33" s="26">
        <v>93</v>
      </c>
      <c r="P33" s="26" t="str">
        <f t="shared" si="0"/>
        <v>يفوق التوقعات</v>
      </c>
      <c r="Q33" s="26"/>
      <c r="R33" s="26" t="s">
        <v>58</v>
      </c>
      <c r="S33" s="26" t="s">
        <v>58</v>
      </c>
      <c r="T33" s="26" t="s">
        <v>58</v>
      </c>
      <c r="U33" s="29">
        <f t="array" ref="U33">IF(N(W33)=0,W33,SUM(IF(ISNUMBER($W$6:$W$108)*(W33&lt;$W$6:$W$108),1/COUNTIF($W$6:$W$108,$W$6:$W$108)))+1)</f>
        <v>30</v>
      </c>
      <c r="V33" s="9" t="str">
        <f t="array" ref="V33">IF(OR(C33="",F33="",I33="",O33=""),"",IF(AND(C33="غ",F33="غ",I33="غ",O33=""),"غ",IF(AND(C33&gt;=50,F33&gt;=50,I33&gt;=50,O33&gt;=50)," ناجح ","دون المستوى ")))</f>
        <v xml:space="preserve"> ناجح </v>
      </c>
      <c r="W33" s="11">
        <f t="array" ref="W33">IF(AND(C33="غ",F33="غ",I33="غ",O33="غ"),"غ",IF(AND(C33="صفر",F33="صفر",I33="صفر",O33="صفر"),"صفر",SUM(C33:O33)))</f>
        <v>340</v>
      </c>
      <c r="Y33" s="9" t="str">
        <f t="shared" si="5"/>
        <v xml:space="preserve"> ناجح </v>
      </c>
      <c r="AA33" s="11" t="str">
        <f t="shared" si="6"/>
        <v>ممتاز</v>
      </c>
    </row>
    <row r="34" spans="1:27" ht="21" customHeight="1">
      <c r="A34" s="24">
        <f>IF(B34="","",SUBTOTAL(3,$B$6:B34))</f>
        <v>29</v>
      </c>
      <c r="B34" s="25" t="s">
        <v>87</v>
      </c>
      <c r="C34" s="26">
        <v>97</v>
      </c>
      <c r="D34" s="26" t="str">
        <f t="shared" si="1"/>
        <v>يفوق التوقعات</v>
      </c>
      <c r="E34" s="26"/>
      <c r="F34" s="26">
        <v>84</v>
      </c>
      <c r="G34" s="26" t="str">
        <f t="shared" si="8"/>
        <v>يلبى التوقعات</v>
      </c>
      <c r="H34" s="26"/>
      <c r="I34" s="26">
        <v>93</v>
      </c>
      <c r="J34" s="26" t="str">
        <f t="shared" si="3"/>
        <v>يفوق التوقعات</v>
      </c>
      <c r="K34" s="26"/>
      <c r="L34" s="26" t="s">
        <v>58</v>
      </c>
      <c r="M34" s="26" t="str">
        <f t="shared" si="7"/>
        <v>يفوق التوقعات</v>
      </c>
      <c r="N34" s="26"/>
      <c r="O34" s="26">
        <v>96</v>
      </c>
      <c r="P34" s="26" t="str">
        <f t="shared" si="0"/>
        <v>يفوق التوقعات</v>
      </c>
      <c r="Q34" s="26"/>
      <c r="R34" s="26" t="s">
        <v>58</v>
      </c>
      <c r="S34" s="26" t="s">
        <v>58</v>
      </c>
      <c r="T34" s="26" t="s">
        <v>58</v>
      </c>
      <c r="U34" s="29">
        <f t="array" ref="U34">IF(N(W34)=0,W34,SUM(IF(ISNUMBER($W$6:$W$108)*(W34&lt;$W$6:$W$108),1/COUNTIF($W$6:$W$108,$W$6:$W$108)))+1)</f>
        <v>7</v>
      </c>
      <c r="V34" s="9" t="str">
        <f t="array" ref="V34">IF(OR(C34="",F34="",I34="",O34=""),"",IF(AND(C34="غ",F34="غ",I34="غ",O34=""),"غ",IF(AND(C34&gt;=50,F34&gt;=50,I34&gt;=50,O34&gt;=50)," ناجح ","دون المستوى ")))</f>
        <v xml:space="preserve"> ناجح </v>
      </c>
      <c r="W34" s="11">
        <f t="array" ref="W34">IF(AND(C34="غ",F34="غ",I34="غ",O34="غ"),"غ",IF(AND(C34="صفر",F34="صفر",I34="صفر",O34="صفر"),"صفر",SUM(C34:O34)))</f>
        <v>370</v>
      </c>
      <c r="Y34" s="9" t="str">
        <f t="shared" si="5"/>
        <v xml:space="preserve"> ناجح </v>
      </c>
      <c r="AA34" s="11" t="str">
        <f t="shared" si="6"/>
        <v>ممتاز</v>
      </c>
    </row>
    <row r="35" spans="1:27" ht="21" customHeight="1">
      <c r="A35" s="24">
        <f>IF(B35="","",SUBTOTAL(3,$B$6:B35))</f>
        <v>30</v>
      </c>
      <c r="B35" s="25" t="s">
        <v>88</v>
      </c>
      <c r="C35" s="26">
        <v>89</v>
      </c>
      <c r="D35" s="26" t="str">
        <f t="shared" si="1"/>
        <v>يفوق التوقعات</v>
      </c>
      <c r="E35" s="26"/>
      <c r="F35" s="26">
        <v>82</v>
      </c>
      <c r="G35" s="26" t="str">
        <f t="shared" si="8"/>
        <v>يلبى التوقعات</v>
      </c>
      <c r="H35" s="26"/>
      <c r="I35" s="26">
        <v>91</v>
      </c>
      <c r="J35" s="26" t="str">
        <f t="shared" si="3"/>
        <v>يفوق التوقعات</v>
      </c>
      <c r="K35" s="26"/>
      <c r="L35" s="26" t="s">
        <v>58</v>
      </c>
      <c r="M35" s="26" t="str">
        <f t="shared" si="7"/>
        <v>يفوق التوقعات</v>
      </c>
      <c r="N35" s="26"/>
      <c r="O35" s="26">
        <v>87</v>
      </c>
      <c r="P35" s="26" t="str">
        <f t="shared" si="0"/>
        <v>يفوق التوقعات</v>
      </c>
      <c r="Q35" s="26"/>
      <c r="R35" s="26" t="s">
        <v>58</v>
      </c>
      <c r="S35" s="26" t="s">
        <v>58</v>
      </c>
      <c r="T35" s="26" t="s">
        <v>58</v>
      </c>
      <c r="U35" s="29">
        <f t="array" ref="U35">IF(N(W35)=0,W35,SUM(IF(ISNUMBER($W$6:$W$108)*(W35&lt;$W$6:$W$108),1/COUNTIF($W$6:$W$108,$W$6:$W$108)))+1)</f>
        <v>24</v>
      </c>
      <c r="V35" s="9" t="str">
        <f t="array" ref="V35">IF(OR(C35="",F35="",I35="",O35=""),"",IF(AND(C35="غ",F35="غ",I35="غ",O35=""),"غ",IF(AND(C35&gt;=50,F35&gt;=50,I35&gt;=50,O35&gt;=50)," ناجح ","دون المستوى ")))</f>
        <v xml:space="preserve"> ناجح </v>
      </c>
      <c r="W35" s="11">
        <f t="array" ref="W35">IF(AND(C35="غ",F35="غ",I35="غ",O35="غ"),"غ",IF(AND(C35="صفر",F35="صفر",I35="صفر",O35="صفر"),"صفر",SUM(C35:O35)))</f>
        <v>349</v>
      </c>
      <c r="Y35" s="9" t="str">
        <f t="shared" si="5"/>
        <v xml:space="preserve"> ناجح </v>
      </c>
      <c r="AA35" s="11" t="str">
        <f t="shared" si="6"/>
        <v>ممتاز</v>
      </c>
    </row>
    <row r="36" spans="1:27" ht="21" customHeight="1">
      <c r="A36" s="24">
        <f>IF(B36="","",SUBTOTAL(3,$B$6:B36))</f>
        <v>31</v>
      </c>
      <c r="B36" s="25" t="s">
        <v>89</v>
      </c>
      <c r="C36" s="26">
        <v>73</v>
      </c>
      <c r="D36" s="26" t="str">
        <f t="shared" si="1"/>
        <v>يلبى التوقعات</v>
      </c>
      <c r="E36" s="26"/>
      <c r="F36" s="26">
        <v>69</v>
      </c>
      <c r="G36" s="26" t="str">
        <f t="shared" si="8"/>
        <v>يلبى التوقعات</v>
      </c>
      <c r="H36" s="26"/>
      <c r="I36" s="26">
        <v>68</v>
      </c>
      <c r="J36" s="26" t="str">
        <f t="shared" si="3"/>
        <v>يلبى التوقعات</v>
      </c>
      <c r="K36" s="26"/>
      <c r="L36" s="26" t="s">
        <v>58</v>
      </c>
      <c r="M36" s="26" t="str">
        <f t="shared" si="7"/>
        <v>يفوق التوقعات</v>
      </c>
      <c r="N36" s="26"/>
      <c r="O36" s="26">
        <v>68</v>
      </c>
      <c r="P36" s="26" t="str">
        <f t="shared" si="0"/>
        <v>يلبى التوقعات</v>
      </c>
      <c r="Q36" s="26"/>
      <c r="R36" s="26" t="s">
        <v>58</v>
      </c>
      <c r="S36" s="26" t="s">
        <v>58</v>
      </c>
      <c r="T36" s="26" t="s">
        <v>58</v>
      </c>
      <c r="U36" s="29">
        <f t="array" ref="U36">IF(N(W36)=0,W36,SUM(IF(ISNUMBER($W$6:$W$108)*(W36&lt;$W$6:$W$108),1/COUNTIF($W$6:$W$108,$W$6:$W$108)))+1)</f>
        <v>62.999999999999993</v>
      </c>
      <c r="V36" s="9" t="str">
        <f t="array" ref="V36">IF(OR(C36="",F36="",I36="",O36=""),"",IF(AND(C36="غ",F36="غ",I36="غ",O36=""),"غ",IF(AND(C36&gt;=50,F36&gt;=50,I36&gt;=50,O36&gt;=50)," ناجح ","دون المستوى ")))</f>
        <v xml:space="preserve"> ناجح </v>
      </c>
      <c r="W36" s="11">
        <f t="array" ref="W36">IF(AND(C36="غ",F36="غ",I36="غ",O36="غ"),"غ",IF(AND(C36="صفر",F36="صفر",I36="صفر",O36="صفر"),"صفر",SUM(C36:O36)))</f>
        <v>278</v>
      </c>
      <c r="Y36" s="9" t="str">
        <f t="shared" si="5"/>
        <v xml:space="preserve"> ناجح </v>
      </c>
      <c r="AA36" s="11" t="str">
        <f t="shared" si="6"/>
        <v>جيد</v>
      </c>
    </row>
    <row r="37" spans="1:27" ht="21" customHeight="1">
      <c r="A37" s="24">
        <f>IF(B37="","",SUBTOTAL(3,$B$6:B37))</f>
        <v>32</v>
      </c>
      <c r="B37" s="25" t="s">
        <v>90</v>
      </c>
      <c r="C37" s="26">
        <v>97</v>
      </c>
      <c r="D37" s="26" t="str">
        <f t="shared" si="1"/>
        <v>يفوق التوقعات</v>
      </c>
      <c r="E37" s="26"/>
      <c r="F37" s="26">
        <v>94</v>
      </c>
      <c r="G37" s="26" t="str">
        <f t="shared" si="8"/>
        <v>يفوق التوقعات</v>
      </c>
      <c r="H37" s="26"/>
      <c r="I37" s="26">
        <v>88</v>
      </c>
      <c r="J37" s="26" t="str">
        <f t="shared" si="3"/>
        <v>يفوق التوقعات</v>
      </c>
      <c r="K37" s="26"/>
      <c r="L37" s="26" t="s">
        <v>58</v>
      </c>
      <c r="M37" s="26" t="str">
        <f t="shared" si="7"/>
        <v>يفوق التوقعات</v>
      </c>
      <c r="N37" s="26"/>
      <c r="O37" s="26">
        <v>94</v>
      </c>
      <c r="P37" s="26" t="str">
        <f t="shared" si="0"/>
        <v>يفوق التوقعات</v>
      </c>
      <c r="Q37" s="26"/>
      <c r="R37" s="26" t="s">
        <v>58</v>
      </c>
      <c r="S37" s="26" t="s">
        <v>58</v>
      </c>
      <c r="T37" s="26" t="s">
        <v>58</v>
      </c>
      <c r="U37" s="29">
        <f t="array" ref="U37">IF(N(W37)=0,W37,SUM(IF(ISNUMBER($W$6:$W$108)*(W37&lt;$W$6:$W$108),1/COUNTIF($W$6:$W$108,$W$6:$W$108)))+1)</f>
        <v>4</v>
      </c>
      <c r="V37" s="9" t="str">
        <f t="array" ref="V37">IF(OR(C37="",F37="",I37="",O37=""),"",IF(AND(C37="غ",F37="غ",I37="غ",O37=""),"غ",IF(AND(C37&gt;=50,F37&gt;=50,I37&gt;=50,O37&gt;=50)," ناجح ","دون المستوى ")))</f>
        <v xml:space="preserve"> ناجح </v>
      </c>
      <c r="W37" s="11">
        <f t="array" ref="W37">IF(AND(C37="غ",F37="غ",I37="غ",O37="غ"),"غ",IF(AND(C37="صفر",F37="صفر",I37="صفر",O37="صفر"),"صفر",SUM(C37:O37)))</f>
        <v>373</v>
      </c>
      <c r="Y37" s="9" t="str">
        <f t="shared" si="5"/>
        <v xml:space="preserve"> ناجح </v>
      </c>
      <c r="AA37" s="11" t="str">
        <f t="shared" si="6"/>
        <v>ممتاز</v>
      </c>
    </row>
    <row r="38" spans="1:27" ht="21" customHeight="1">
      <c r="A38" s="24">
        <f>IF(B38="","",SUBTOTAL(3,$B$6:B38))</f>
        <v>33</v>
      </c>
      <c r="B38" s="25" t="s">
        <v>91</v>
      </c>
      <c r="C38" s="26">
        <v>84</v>
      </c>
      <c r="D38" s="26" t="str">
        <f t="shared" si="1"/>
        <v>يلبى التوقعات</v>
      </c>
      <c r="E38" s="26"/>
      <c r="F38" s="26">
        <v>83</v>
      </c>
      <c r="G38" s="26" t="str">
        <f t="shared" si="8"/>
        <v>يلبى التوقعات</v>
      </c>
      <c r="H38" s="26"/>
      <c r="I38" s="26">
        <v>90</v>
      </c>
      <c r="J38" s="26" t="str">
        <f t="shared" si="3"/>
        <v>يفوق التوقعات</v>
      </c>
      <c r="K38" s="26"/>
      <c r="L38" s="26" t="s">
        <v>58</v>
      </c>
      <c r="M38" s="26" t="str">
        <f t="shared" si="7"/>
        <v>يفوق التوقعات</v>
      </c>
      <c r="N38" s="26"/>
      <c r="O38" s="26">
        <v>95</v>
      </c>
      <c r="P38" s="26" t="str">
        <f t="shared" si="0"/>
        <v>يفوق التوقعات</v>
      </c>
      <c r="Q38" s="26"/>
      <c r="R38" s="26" t="s">
        <v>58</v>
      </c>
      <c r="S38" s="26" t="s">
        <v>58</v>
      </c>
      <c r="T38" s="26" t="s">
        <v>58</v>
      </c>
      <c r="U38" s="29">
        <f t="array" ref="U38">IF(N(W38)=0,W38,SUM(IF(ISNUMBER($W$6:$W$108)*(W38&lt;$W$6:$W$108),1/COUNTIF($W$6:$W$108,$W$6:$W$108)))+1)</f>
        <v>21</v>
      </c>
      <c r="V38" s="9" t="str">
        <f t="array" ref="V38">IF(OR(C38="",F38="",I38="",O38=""),"",IF(AND(C38="غ",F38="غ",I38="غ",O38=""),"غ",IF(AND(C38&gt;=50,F38&gt;=50,I38&gt;=50,O38&gt;=50)," ناجح ","دون المستوى ")))</f>
        <v xml:space="preserve"> ناجح </v>
      </c>
      <c r="W38" s="11">
        <f t="array" ref="W38">IF(AND(C38="غ",F38="غ",I38="غ",O38="غ"),"غ",IF(AND(C38="صفر",F38="صفر",I38="صفر",O38="صفر"),"صفر",SUM(C38:O38)))</f>
        <v>352</v>
      </c>
      <c r="Y38" s="9" t="str">
        <f t="shared" si="5"/>
        <v xml:space="preserve"> ناجح </v>
      </c>
      <c r="AA38" s="11" t="str">
        <f t="shared" si="6"/>
        <v>ممتاز</v>
      </c>
    </row>
    <row r="39" spans="1:27" ht="21" customHeight="1">
      <c r="A39" s="24">
        <f>IF(B39="","",SUBTOTAL(3,$B$6:B39))</f>
        <v>34</v>
      </c>
      <c r="B39" s="25" t="s">
        <v>92</v>
      </c>
      <c r="C39" s="26">
        <v>94</v>
      </c>
      <c r="D39" s="26" t="str">
        <f t="shared" si="1"/>
        <v>يفوق التوقعات</v>
      </c>
      <c r="E39" s="26"/>
      <c r="F39" s="26">
        <v>84</v>
      </c>
      <c r="G39" s="26" t="str">
        <f t="shared" si="8"/>
        <v>يلبى التوقعات</v>
      </c>
      <c r="H39" s="26"/>
      <c r="I39" s="26">
        <v>94</v>
      </c>
      <c r="J39" s="26" t="str">
        <f t="shared" si="3"/>
        <v>يفوق التوقعات</v>
      </c>
      <c r="K39" s="26"/>
      <c r="L39" s="26" t="s">
        <v>58</v>
      </c>
      <c r="M39" s="26" t="str">
        <f t="shared" si="7"/>
        <v>يفوق التوقعات</v>
      </c>
      <c r="N39" s="26"/>
      <c r="O39" s="26">
        <v>95</v>
      </c>
      <c r="P39" s="26" t="str">
        <f t="shared" si="0"/>
        <v>يفوق التوقعات</v>
      </c>
      <c r="Q39" s="26"/>
      <c r="R39" s="26" t="s">
        <v>58</v>
      </c>
      <c r="S39" s="26" t="s">
        <v>58</v>
      </c>
      <c r="T39" s="26" t="s">
        <v>58</v>
      </c>
      <c r="U39" s="29">
        <f t="array" ref="U39">IF(N(W39)=0,W39,SUM(IF(ISNUMBER($W$6:$W$108)*(W39&lt;$W$6:$W$108),1/COUNTIF($W$6:$W$108,$W$6:$W$108)))+1)</f>
        <v>10</v>
      </c>
      <c r="V39" s="9" t="str">
        <f t="array" ref="V39">IF(OR(C39="",F39="",I39="",O39=""),"",IF(AND(C39="غ",F39="غ",I39="غ",O39=""),"غ",IF(AND(C39&gt;=50,F39&gt;=50,I39&gt;=50,O39&gt;=50)," ناجح ","دون المستوى ")))</f>
        <v xml:space="preserve"> ناجح </v>
      </c>
      <c r="W39" s="11">
        <f t="array" ref="W39">IF(AND(C39="غ",F39="غ",I39="غ",O39="غ"),"غ",IF(AND(C39="صفر",F39="صفر",I39="صفر",O39="صفر"),"صفر",SUM(C39:O39)))</f>
        <v>367</v>
      </c>
      <c r="Y39" s="9" t="str">
        <f t="shared" si="5"/>
        <v xml:space="preserve"> ناجح </v>
      </c>
      <c r="AA39" s="11" t="str">
        <f t="shared" si="6"/>
        <v>ممتاز</v>
      </c>
    </row>
    <row r="40" spans="1:27" ht="21" customHeight="1">
      <c r="A40" s="24">
        <f>IF(B40="","",SUBTOTAL(3,$B$6:B40))</f>
        <v>35</v>
      </c>
      <c r="B40" s="25" t="s">
        <v>93</v>
      </c>
      <c r="C40" s="26">
        <v>94</v>
      </c>
      <c r="D40" s="26" t="str">
        <f t="shared" si="1"/>
        <v>يفوق التوقعات</v>
      </c>
      <c r="E40" s="26"/>
      <c r="F40" s="26">
        <v>84</v>
      </c>
      <c r="G40" s="26" t="str">
        <f t="shared" si="8"/>
        <v>يلبى التوقعات</v>
      </c>
      <c r="H40" s="26"/>
      <c r="I40" s="26">
        <v>93</v>
      </c>
      <c r="J40" s="26" t="str">
        <f t="shared" si="3"/>
        <v>يفوق التوقعات</v>
      </c>
      <c r="K40" s="26"/>
      <c r="L40" s="26" t="s">
        <v>58</v>
      </c>
      <c r="M40" s="26" t="str">
        <f t="shared" si="7"/>
        <v>يفوق التوقعات</v>
      </c>
      <c r="N40" s="26"/>
      <c r="O40" s="26">
        <v>94</v>
      </c>
      <c r="P40" s="26" t="str">
        <f t="shared" si="0"/>
        <v>يفوق التوقعات</v>
      </c>
      <c r="Q40" s="26"/>
      <c r="R40" s="26" t="s">
        <v>58</v>
      </c>
      <c r="S40" s="26" t="s">
        <v>58</v>
      </c>
      <c r="T40" s="26" t="s">
        <v>58</v>
      </c>
      <c r="U40" s="29">
        <f t="array" ref="U40">IF(N(W40)=0,W40,SUM(IF(ISNUMBER($W$6:$W$108)*(W40&lt;$W$6:$W$108),1/COUNTIF($W$6:$W$108,$W$6:$W$108)))+1)</f>
        <v>12</v>
      </c>
      <c r="V40" s="9" t="str">
        <f t="array" ref="V40">IF(OR(C40="",F40="",I40="",O40=""),"",IF(AND(C40="غ",F40="غ",I40="غ",O40=""),"غ",IF(AND(C40&gt;=50,F40&gt;=50,I40&gt;=50,O40&gt;=50)," ناجح ","دون المستوى ")))</f>
        <v xml:space="preserve"> ناجح </v>
      </c>
      <c r="W40" s="11">
        <f t="array" ref="W40">IF(AND(C40="غ",F40="غ",I40="غ",O40="غ"),"غ",IF(AND(C40="صفر",F40="صفر",I40="صفر",O40="صفر"),"صفر",SUM(C40:O40)))</f>
        <v>365</v>
      </c>
      <c r="Y40" s="9" t="str">
        <f t="shared" si="5"/>
        <v xml:space="preserve"> ناجح </v>
      </c>
      <c r="AA40" s="11" t="str">
        <f t="shared" si="6"/>
        <v>ممتاز</v>
      </c>
    </row>
    <row r="41" spans="1:27" ht="21" customHeight="1">
      <c r="A41" s="24">
        <f>IF(B41="","",SUBTOTAL(3,$B$6:B41))</f>
        <v>36</v>
      </c>
      <c r="B41" s="25" t="s">
        <v>94</v>
      </c>
      <c r="C41" s="26">
        <v>69</v>
      </c>
      <c r="D41" s="26" t="str">
        <f t="shared" si="1"/>
        <v>يلبى التوقعات</v>
      </c>
      <c r="E41" s="26"/>
      <c r="F41" s="26">
        <v>55</v>
      </c>
      <c r="G41" s="26" t="str">
        <f t="shared" si="8"/>
        <v>يلبى التوقعات أحيانا</v>
      </c>
      <c r="H41" s="26"/>
      <c r="I41" s="26">
        <v>93</v>
      </c>
      <c r="J41" s="26" t="str">
        <f t="shared" si="3"/>
        <v>يفوق التوقعات</v>
      </c>
      <c r="K41" s="26"/>
      <c r="L41" s="26" t="s">
        <v>58</v>
      </c>
      <c r="M41" s="26" t="str">
        <f t="shared" si="7"/>
        <v>يفوق التوقعات</v>
      </c>
      <c r="N41" s="26"/>
      <c r="O41" s="26">
        <v>63</v>
      </c>
      <c r="P41" s="26" t="str">
        <f t="shared" si="0"/>
        <v>يلبى التوقعات أحيانا</v>
      </c>
      <c r="Q41" s="26"/>
      <c r="R41" s="26" t="s">
        <v>58</v>
      </c>
      <c r="S41" s="26" t="s">
        <v>58</v>
      </c>
      <c r="T41" s="26" t="s">
        <v>58</v>
      </c>
      <c r="U41" s="29">
        <f t="array" ref="U41">IF(N(W41)=0,W41,SUM(IF(ISNUMBER($W$6:$W$108)*(W41&lt;$W$6:$W$108),1/COUNTIF($W$6:$W$108,$W$6:$W$108)))+1)</f>
        <v>60.999999999999993</v>
      </c>
      <c r="V41" s="9" t="str">
        <f t="array" ref="V41">IF(OR(C41="",F41="",I41="",O41=""),"",IF(AND(C41="غ",F41="غ",I41="غ",O41=""),"غ",IF(AND(C41&gt;=50,F41&gt;=50,I41&gt;=50,O41&gt;=50)," ناجح ","دون المستوى ")))</f>
        <v xml:space="preserve"> ناجح </v>
      </c>
      <c r="W41" s="11">
        <f t="array" ref="W41">IF(AND(C41="غ",F41="غ",I41="غ",O41="غ"),"غ",IF(AND(C41="صفر",F41="صفر",I41="صفر",O41="صفر"),"صفر",SUM(C41:O41)))</f>
        <v>280</v>
      </c>
      <c r="Y41" s="9" t="str">
        <f t="shared" si="5"/>
        <v xml:space="preserve"> ناجح </v>
      </c>
      <c r="AA41" s="11" t="str">
        <f t="shared" si="6"/>
        <v>جيد</v>
      </c>
    </row>
    <row r="42" spans="1:27" ht="21" customHeight="1">
      <c r="A42" s="24">
        <f>IF(B42="","",SUBTOTAL(3,$B$6:B42))</f>
        <v>37</v>
      </c>
      <c r="B42" s="25" t="s">
        <v>95</v>
      </c>
      <c r="C42" s="26">
        <v>96</v>
      </c>
      <c r="D42" s="26" t="str">
        <f t="shared" si="1"/>
        <v>يفوق التوقعات</v>
      </c>
      <c r="E42" s="26"/>
      <c r="F42" s="26">
        <v>79</v>
      </c>
      <c r="G42" s="26" t="str">
        <f t="shared" si="8"/>
        <v>يلبى التوقعات</v>
      </c>
      <c r="H42" s="26"/>
      <c r="I42" s="26">
        <v>76</v>
      </c>
      <c r="J42" s="26" t="str">
        <f t="shared" si="3"/>
        <v>يلبى التوقعات</v>
      </c>
      <c r="K42" s="26"/>
      <c r="L42" s="26" t="s">
        <v>58</v>
      </c>
      <c r="M42" s="26" t="str">
        <f t="shared" si="7"/>
        <v>يفوق التوقعات</v>
      </c>
      <c r="N42" s="26"/>
      <c r="O42" s="26">
        <v>77</v>
      </c>
      <c r="P42" s="26" t="str">
        <f t="shared" si="0"/>
        <v>يلبى التوقعات</v>
      </c>
      <c r="Q42" s="26"/>
      <c r="R42" s="26" t="s">
        <v>58</v>
      </c>
      <c r="S42" s="26" t="s">
        <v>58</v>
      </c>
      <c r="T42" s="26" t="s">
        <v>58</v>
      </c>
      <c r="U42" s="29">
        <f t="array" ref="U42">IF(N(W42)=0,W42,SUM(IF(ISNUMBER($W$6:$W$108)*(W42&lt;$W$6:$W$108),1/COUNTIF($W$6:$W$108,$W$6:$W$108)))+1)</f>
        <v>39</v>
      </c>
      <c r="V42" s="9" t="str">
        <f t="array" ref="V42">IF(OR(C42="",F42="",I42="",O42=""),"",IF(AND(C42="غ",F42="غ",I42="غ",O42=""),"غ",IF(AND(C42&gt;=50,F42&gt;=50,I42&gt;=50,O42&gt;=50)," ناجح ","دون المستوى ")))</f>
        <v xml:space="preserve"> ناجح </v>
      </c>
      <c r="W42" s="11">
        <f t="array" ref="W42">IF(AND(C42="غ",F42="غ",I42="غ",O42="غ"),"غ",IF(AND(C42="صفر",F42="صفر",I42="صفر",O42="صفر"),"صفر",SUM(C42:O42)))</f>
        <v>328</v>
      </c>
      <c r="Y42" s="9" t="str">
        <f t="shared" si="5"/>
        <v xml:space="preserve"> ناجح </v>
      </c>
      <c r="AA42" s="11" t="str">
        <f t="shared" si="6"/>
        <v>جيد جدا</v>
      </c>
    </row>
    <row r="43" spans="1:27" ht="21" customHeight="1">
      <c r="A43" s="24">
        <f>IF(B43="","",SUBTOTAL(3,$B$6:B43))</f>
        <v>38</v>
      </c>
      <c r="B43" s="25" t="s">
        <v>96</v>
      </c>
      <c r="C43" s="26">
        <v>89</v>
      </c>
      <c r="D43" s="26" t="str">
        <f t="shared" si="1"/>
        <v>يفوق التوقعات</v>
      </c>
      <c r="E43" s="26"/>
      <c r="F43" s="26">
        <v>84</v>
      </c>
      <c r="G43" s="26" t="str">
        <f t="shared" si="8"/>
        <v>يلبى التوقعات</v>
      </c>
      <c r="H43" s="26"/>
      <c r="I43" s="26">
        <v>94</v>
      </c>
      <c r="J43" s="26" t="str">
        <f t="shared" si="3"/>
        <v>يفوق التوقعات</v>
      </c>
      <c r="K43" s="26"/>
      <c r="L43" s="26" t="s">
        <v>58</v>
      </c>
      <c r="M43" s="26" t="str">
        <f t="shared" si="7"/>
        <v>يفوق التوقعات</v>
      </c>
      <c r="N43" s="26"/>
      <c r="O43" s="26">
        <v>93</v>
      </c>
      <c r="P43" s="26" t="str">
        <f t="shared" si="0"/>
        <v>يفوق التوقعات</v>
      </c>
      <c r="Q43" s="26"/>
      <c r="R43" s="26" t="s">
        <v>58</v>
      </c>
      <c r="S43" s="26" t="s">
        <v>58</v>
      </c>
      <c r="T43" s="26" t="s">
        <v>58</v>
      </c>
      <c r="U43" s="29">
        <f t="array" ref="U43">IF(N(W43)=0,W43,SUM(IF(ISNUMBER($W$6:$W$108)*(W43&lt;$W$6:$W$108),1/COUNTIF($W$6:$W$108,$W$6:$W$108)))+1)</f>
        <v>15</v>
      </c>
      <c r="V43" s="9" t="str">
        <f t="array" ref="V43">IF(OR(C43="",F43="",I43="",O43=""),"",IF(AND(C43="غ",F43="غ",I43="غ",O43=""),"غ",IF(AND(C43&gt;=50,F43&gt;=50,I43&gt;=50,O43&gt;=50)," ناجح ","دون المستوى ")))</f>
        <v xml:space="preserve"> ناجح </v>
      </c>
      <c r="W43" s="11">
        <f t="array" ref="W43">IF(AND(C43="غ",F43="غ",I43="غ",O43="غ"),"غ",IF(AND(C43="صفر",F43="صفر",I43="صفر",O43="صفر"),"صفر",SUM(C43:O43)))</f>
        <v>360</v>
      </c>
      <c r="Y43" s="9" t="str">
        <f t="shared" si="5"/>
        <v xml:space="preserve"> ناجح </v>
      </c>
      <c r="AA43" s="11" t="str">
        <f t="shared" si="6"/>
        <v>ممتاز</v>
      </c>
    </row>
    <row r="44" spans="1:27" ht="21" customHeight="1">
      <c r="A44" s="24">
        <f>IF(B44="","",SUBTOTAL(3,$B$6:B44))</f>
        <v>39</v>
      </c>
      <c r="B44" s="25" t="s">
        <v>97</v>
      </c>
      <c r="C44" s="26">
        <v>92</v>
      </c>
      <c r="D44" s="26" t="str">
        <f t="shared" si="1"/>
        <v>يفوق التوقعات</v>
      </c>
      <c r="E44" s="26"/>
      <c r="F44" s="26">
        <v>86</v>
      </c>
      <c r="G44" s="26" t="str">
        <f t="shared" si="8"/>
        <v>يفوق التوقعات</v>
      </c>
      <c r="H44" s="26"/>
      <c r="I44" s="26">
        <v>92</v>
      </c>
      <c r="J44" s="26" t="str">
        <f t="shared" si="3"/>
        <v>يفوق التوقعات</v>
      </c>
      <c r="K44" s="26"/>
      <c r="L44" s="26" t="s">
        <v>58</v>
      </c>
      <c r="M44" s="26" t="str">
        <f t="shared" si="7"/>
        <v>يفوق التوقعات</v>
      </c>
      <c r="N44" s="26"/>
      <c r="O44" s="26">
        <v>94</v>
      </c>
      <c r="P44" s="26" t="str">
        <f t="shared" si="0"/>
        <v>يفوق التوقعات</v>
      </c>
      <c r="Q44" s="26"/>
      <c r="R44" s="26" t="s">
        <v>58</v>
      </c>
      <c r="S44" s="26" t="s">
        <v>58</v>
      </c>
      <c r="T44" s="26" t="s">
        <v>58</v>
      </c>
      <c r="U44" s="29">
        <f t="array" ref="U44">IF(N(W44)=0,W44,SUM(IF(ISNUMBER($W$6:$W$108)*(W44&lt;$W$6:$W$108),1/COUNTIF($W$6:$W$108,$W$6:$W$108)))+1)</f>
        <v>13</v>
      </c>
      <c r="V44" s="9" t="str">
        <f t="array" ref="V44">IF(OR(C44="",F44="",I44="",O44=""),"",IF(AND(C44="غ",F44="غ",I44="غ",O44=""),"غ",IF(AND(C44&gt;=50,F44&gt;=50,I44&gt;=50,O44&gt;=50)," ناجح ","دون المستوى ")))</f>
        <v xml:space="preserve"> ناجح </v>
      </c>
      <c r="W44" s="11">
        <f t="array" ref="W44">IF(AND(C44="غ",F44="غ",I44="غ",O44="غ"),"غ",IF(AND(C44="صفر",F44="صفر",I44="صفر",O44="صفر"),"صفر",SUM(C44:O44)))</f>
        <v>364</v>
      </c>
      <c r="Y44" s="9" t="str">
        <f t="shared" si="5"/>
        <v xml:space="preserve"> ناجح </v>
      </c>
      <c r="AA44" s="11" t="str">
        <f t="shared" si="6"/>
        <v>ممتاز</v>
      </c>
    </row>
    <row r="45" spans="1:27" ht="21" customHeight="1">
      <c r="A45" s="24">
        <f>IF(B45="","",SUBTOTAL(3,$B$6:B45))</f>
        <v>40</v>
      </c>
      <c r="B45" s="25" t="s">
        <v>98</v>
      </c>
      <c r="C45" s="26">
        <v>97</v>
      </c>
      <c r="D45" s="26" t="str">
        <f t="shared" si="1"/>
        <v>يفوق التوقعات</v>
      </c>
      <c r="E45" s="26"/>
      <c r="F45" s="26">
        <v>94</v>
      </c>
      <c r="G45" s="26" t="str">
        <f t="shared" si="8"/>
        <v>يفوق التوقعات</v>
      </c>
      <c r="H45" s="26"/>
      <c r="I45" s="26">
        <v>94</v>
      </c>
      <c r="J45" s="26" t="str">
        <f t="shared" si="3"/>
        <v>يفوق التوقعات</v>
      </c>
      <c r="K45" s="26"/>
      <c r="L45" s="26" t="s">
        <v>58</v>
      </c>
      <c r="M45" s="26" t="str">
        <f t="shared" si="7"/>
        <v>يفوق التوقعات</v>
      </c>
      <c r="N45" s="26"/>
      <c r="O45" s="26">
        <v>87</v>
      </c>
      <c r="P45" s="26" t="str">
        <f t="shared" si="0"/>
        <v>يفوق التوقعات</v>
      </c>
      <c r="Q45" s="26"/>
      <c r="R45" s="26" t="s">
        <v>58</v>
      </c>
      <c r="S45" s="26" t="s">
        <v>58</v>
      </c>
      <c r="T45" s="26" t="s">
        <v>58</v>
      </c>
      <c r="U45" s="29">
        <f t="array" ref="U45">IF(N(W45)=0,W45,SUM(IF(ISNUMBER($W$6:$W$108)*(W45&lt;$W$6:$W$108),1/COUNTIF($W$6:$W$108,$W$6:$W$108)))+1)</f>
        <v>5</v>
      </c>
      <c r="V45" s="9" t="str">
        <f t="array" ref="V45">IF(OR(C45="",F45="",I45="",O45=""),"",IF(AND(C45="غ",F45="غ",I45="غ",O45=""),"غ",IF(AND(C45&gt;=50,F45&gt;=50,I45&gt;=50,O45&gt;=50)," ناجح ","دون المستوى ")))</f>
        <v xml:space="preserve"> ناجح </v>
      </c>
      <c r="W45" s="11">
        <f t="array" ref="W45">IF(AND(C45="غ",F45="غ",I45="غ",O45="غ"),"غ",IF(AND(C45="صفر",F45="صفر",I45="صفر",O45="صفر"),"صفر",SUM(C45:O45)))</f>
        <v>372</v>
      </c>
      <c r="Y45" s="9" t="str">
        <f t="shared" si="5"/>
        <v xml:space="preserve"> ناجح </v>
      </c>
      <c r="AA45" s="11" t="str">
        <f t="shared" si="6"/>
        <v>ممتاز</v>
      </c>
    </row>
    <row r="46" spans="1:27" ht="21" customHeight="1">
      <c r="A46" s="24">
        <f>IF(B46="","",SUBTOTAL(3,$B$6:B46))</f>
        <v>41</v>
      </c>
      <c r="B46" s="25" t="s">
        <v>99</v>
      </c>
      <c r="C46" s="26">
        <v>94</v>
      </c>
      <c r="D46" s="26" t="str">
        <f t="shared" si="1"/>
        <v>يفوق التوقعات</v>
      </c>
      <c r="E46" s="26"/>
      <c r="F46" s="26">
        <v>89</v>
      </c>
      <c r="G46" s="26" t="str">
        <f t="shared" si="8"/>
        <v>يفوق التوقعات</v>
      </c>
      <c r="H46" s="26"/>
      <c r="I46" s="26">
        <v>85</v>
      </c>
      <c r="J46" s="26" t="str">
        <f t="shared" si="3"/>
        <v>يفوق التوقعات</v>
      </c>
      <c r="K46" s="26"/>
      <c r="L46" s="26" t="s">
        <v>58</v>
      </c>
      <c r="M46" s="26" t="str">
        <f t="shared" si="7"/>
        <v>يفوق التوقعات</v>
      </c>
      <c r="N46" s="26"/>
      <c r="O46" s="26">
        <v>90</v>
      </c>
      <c r="P46" s="26" t="str">
        <f t="shared" si="0"/>
        <v>يفوق التوقعات</v>
      </c>
      <c r="Q46" s="26"/>
      <c r="R46" s="26" t="s">
        <v>58</v>
      </c>
      <c r="S46" s="26" t="s">
        <v>58</v>
      </c>
      <c r="T46" s="26" t="s">
        <v>58</v>
      </c>
      <c r="U46" s="29">
        <f t="array" ref="U46">IF(N(W46)=0,W46,SUM(IF(ISNUMBER($W$6:$W$108)*(W46&lt;$W$6:$W$108),1/COUNTIF($W$6:$W$108,$W$6:$W$108)))+1)</f>
        <v>17</v>
      </c>
      <c r="V46" s="9" t="str">
        <f t="array" ref="V46">IF(OR(C46="",F46="",I46="",O46=""),"",IF(AND(C46="غ",F46="غ",I46="غ",O46=""),"غ",IF(AND(C46&gt;=50,F46&gt;=50,I46&gt;=50,O46&gt;=50)," ناجح ","دون المستوى ")))</f>
        <v xml:space="preserve"> ناجح </v>
      </c>
      <c r="W46" s="11">
        <f t="array" ref="W46">IF(AND(C46="غ",F46="غ",I46="غ",O46="غ"),"غ",IF(AND(C46="صفر",F46="صفر",I46="صفر",O46="صفر"),"صفر",SUM(C46:O46)))</f>
        <v>358</v>
      </c>
      <c r="Y46" s="9" t="str">
        <f t="shared" si="5"/>
        <v xml:space="preserve"> ناجح </v>
      </c>
      <c r="AA46" s="11" t="str">
        <f t="shared" si="6"/>
        <v>ممتاز</v>
      </c>
    </row>
    <row r="47" spans="1:27" ht="21" customHeight="1">
      <c r="A47" s="24">
        <f>IF(B47="","",SUBTOTAL(3,$B$6:B47))</f>
        <v>42</v>
      </c>
      <c r="B47" s="25" t="s">
        <v>100</v>
      </c>
      <c r="C47" s="26">
        <v>88</v>
      </c>
      <c r="D47" s="26" t="str">
        <f t="shared" si="1"/>
        <v>يفوق التوقعات</v>
      </c>
      <c r="E47" s="26"/>
      <c r="F47" s="26">
        <v>72</v>
      </c>
      <c r="G47" s="26" t="str">
        <f t="shared" si="8"/>
        <v>يلبى التوقعات</v>
      </c>
      <c r="H47" s="26"/>
      <c r="I47" s="26">
        <v>83</v>
      </c>
      <c r="J47" s="26" t="str">
        <f t="shared" si="3"/>
        <v>يلبى التوقعات</v>
      </c>
      <c r="K47" s="26"/>
      <c r="L47" s="26" t="s">
        <v>58</v>
      </c>
      <c r="M47" s="26" t="str">
        <f t="shared" si="7"/>
        <v>يفوق التوقعات</v>
      </c>
      <c r="N47" s="26"/>
      <c r="O47" s="26">
        <v>94</v>
      </c>
      <c r="P47" s="26" t="str">
        <f t="shared" si="0"/>
        <v>يفوق التوقعات</v>
      </c>
      <c r="Q47" s="26"/>
      <c r="R47" s="26" t="s">
        <v>58</v>
      </c>
      <c r="S47" s="26" t="s">
        <v>58</v>
      </c>
      <c r="T47" s="26" t="s">
        <v>58</v>
      </c>
      <c r="U47" s="29">
        <f t="array" ref="U47">IF(N(W47)=0,W47,SUM(IF(ISNUMBER($W$6:$W$108)*(W47&lt;$W$6:$W$108),1/COUNTIF($W$6:$W$108,$W$6:$W$108)))+1)</f>
        <v>32</v>
      </c>
      <c r="V47" s="9" t="str">
        <f t="array" ref="V47">IF(OR(C47="",F47="",I47="",O47=""),"",IF(AND(C47="غ",F47="غ",I47="غ",O47=""),"غ",IF(AND(C47&gt;=50,F47&gt;=50,I47&gt;=50,O47&gt;=50)," ناجح ","دون المستوى ")))</f>
        <v xml:space="preserve"> ناجح </v>
      </c>
      <c r="W47" s="11">
        <f t="array" ref="W47">IF(AND(C47="غ",F47="غ",I47="غ",O47="غ"),"غ",IF(AND(C47="صفر",F47="صفر",I47="صفر",O47="صفر"),"صفر",SUM(C47:O47)))</f>
        <v>337</v>
      </c>
      <c r="Y47" s="9" t="str">
        <f t="shared" si="5"/>
        <v xml:space="preserve"> ناجح </v>
      </c>
      <c r="AA47" s="11" t="str">
        <f t="shared" si="6"/>
        <v>جيد جدا</v>
      </c>
    </row>
    <row r="48" spans="1:27" ht="21" customHeight="1">
      <c r="A48" s="24">
        <f>IF(B48="","",SUBTOTAL(3,$B$6:B48))</f>
        <v>43</v>
      </c>
      <c r="B48" s="25" t="s">
        <v>101</v>
      </c>
      <c r="C48" s="26">
        <v>88</v>
      </c>
      <c r="D48" s="26" t="str">
        <f t="shared" si="1"/>
        <v>يفوق التوقعات</v>
      </c>
      <c r="E48" s="26"/>
      <c r="F48" s="26">
        <v>75</v>
      </c>
      <c r="G48" s="26" t="str">
        <f t="shared" si="8"/>
        <v>يلبى التوقعات</v>
      </c>
      <c r="H48" s="26"/>
      <c r="I48" s="26">
        <v>83</v>
      </c>
      <c r="J48" s="26" t="str">
        <f t="shared" si="3"/>
        <v>يلبى التوقعات</v>
      </c>
      <c r="K48" s="26"/>
      <c r="L48" s="26" t="s">
        <v>58</v>
      </c>
      <c r="M48" s="26" t="str">
        <f t="shared" si="7"/>
        <v>يفوق التوقعات</v>
      </c>
      <c r="N48" s="26"/>
      <c r="O48" s="26">
        <v>92</v>
      </c>
      <c r="P48" s="26" t="str">
        <f t="shared" si="0"/>
        <v>يفوق التوقعات</v>
      </c>
      <c r="Q48" s="26"/>
      <c r="R48" s="26" t="s">
        <v>58</v>
      </c>
      <c r="S48" s="26" t="s">
        <v>58</v>
      </c>
      <c r="T48" s="26" t="s">
        <v>58</v>
      </c>
      <c r="U48" s="29">
        <f t="array" ref="U48">IF(N(W48)=0,W48,SUM(IF(ISNUMBER($W$6:$W$108)*(W48&lt;$W$6:$W$108),1/COUNTIF($W$6:$W$108,$W$6:$W$108)))+1)</f>
        <v>31</v>
      </c>
      <c r="V48" s="9" t="str">
        <f t="array" ref="V48">IF(OR(C48="",F48="",I48="",O48=""),"",IF(AND(C48="غ",F48="غ",I48="غ",O48=""),"غ",IF(AND(C48&gt;=50,F48&gt;=50,I48&gt;=50,O48&gt;=50)," ناجح ","دون المستوى ")))</f>
        <v xml:space="preserve"> ناجح </v>
      </c>
      <c r="W48" s="11">
        <f t="array" ref="W48">IF(AND(C48="غ",F48="غ",I48="غ",O48="غ"),"غ",IF(AND(C48="صفر",F48="صفر",I48="صفر",O48="صفر"),"صفر",SUM(C48:O48)))</f>
        <v>338</v>
      </c>
      <c r="Y48" s="9" t="str">
        <f t="shared" si="5"/>
        <v xml:space="preserve"> ناجح </v>
      </c>
      <c r="AA48" s="11" t="str">
        <f t="shared" si="6"/>
        <v>جيد جدا</v>
      </c>
    </row>
    <row r="49" spans="1:27" ht="21" customHeight="1">
      <c r="A49" s="24">
        <f>IF(B49="","",SUBTOTAL(3,$B$6:B49))</f>
        <v>44</v>
      </c>
      <c r="B49" s="25" t="s">
        <v>102</v>
      </c>
      <c r="C49" s="26">
        <v>96</v>
      </c>
      <c r="D49" s="26" t="str">
        <f t="shared" si="1"/>
        <v>يفوق التوقعات</v>
      </c>
      <c r="E49" s="26"/>
      <c r="F49" s="26">
        <v>74</v>
      </c>
      <c r="G49" s="26" t="str">
        <f t="shared" si="8"/>
        <v>يلبى التوقعات</v>
      </c>
      <c r="H49" s="26"/>
      <c r="I49" s="26">
        <v>92</v>
      </c>
      <c r="J49" s="26" t="str">
        <f t="shared" si="3"/>
        <v>يفوق التوقعات</v>
      </c>
      <c r="K49" s="26"/>
      <c r="L49" s="26" t="s">
        <v>58</v>
      </c>
      <c r="M49" s="26" t="str">
        <f t="shared" si="7"/>
        <v>يفوق التوقعات</v>
      </c>
      <c r="N49" s="26"/>
      <c r="O49" s="26">
        <v>95</v>
      </c>
      <c r="P49" s="26" t="str">
        <f t="shared" si="0"/>
        <v>يفوق التوقعات</v>
      </c>
      <c r="Q49" s="26"/>
      <c r="R49" s="26" t="s">
        <v>58</v>
      </c>
      <c r="S49" s="26" t="s">
        <v>58</v>
      </c>
      <c r="T49" s="26" t="s">
        <v>58</v>
      </c>
      <c r="U49" s="29">
        <f t="array" ref="U49">IF(N(W49)=0,W49,SUM(IF(ISNUMBER($W$6:$W$108)*(W49&lt;$W$6:$W$108),1/COUNTIF($W$6:$W$108,$W$6:$W$108)))+1)</f>
        <v>18</v>
      </c>
      <c r="V49" s="9" t="str">
        <f t="array" ref="V49">IF(OR(C49="",F49="",I49="",O49=""),"",IF(AND(C49="غ",F49="غ",I49="غ",O49=""),"غ",IF(AND(C49&gt;=50,F49&gt;=50,I49&gt;=50,O49&gt;=50)," ناجح ","دون المستوى ")))</f>
        <v xml:space="preserve"> ناجح </v>
      </c>
      <c r="W49" s="11">
        <f t="array" ref="W49">IF(AND(C49="غ",F49="غ",I49="غ",O49="غ"),"غ",IF(AND(C49="صفر",F49="صفر",I49="صفر",O49="صفر"),"صفر",SUM(C49:O49)))</f>
        <v>357</v>
      </c>
      <c r="Y49" s="9" t="str">
        <f t="shared" si="5"/>
        <v xml:space="preserve"> ناجح </v>
      </c>
      <c r="AA49" s="11" t="str">
        <f t="shared" si="6"/>
        <v>ممتاز</v>
      </c>
    </row>
    <row r="50" spans="1:27" ht="21" customHeight="1">
      <c r="A50" s="24">
        <f>IF(B50="","",SUBTOTAL(3,$B$6:B50))</f>
        <v>45</v>
      </c>
      <c r="B50" s="25" t="s">
        <v>103</v>
      </c>
      <c r="C50" s="26">
        <v>94</v>
      </c>
      <c r="D50" s="26" t="str">
        <f t="shared" si="1"/>
        <v>يفوق التوقعات</v>
      </c>
      <c r="E50" s="26"/>
      <c r="F50" s="26">
        <v>70</v>
      </c>
      <c r="G50" s="26" t="str">
        <f t="shared" si="8"/>
        <v>يلبى التوقعات</v>
      </c>
      <c r="H50" s="26"/>
      <c r="I50" s="26">
        <v>87</v>
      </c>
      <c r="J50" s="26" t="str">
        <f t="shared" si="3"/>
        <v>يفوق التوقعات</v>
      </c>
      <c r="K50" s="26"/>
      <c r="L50" s="26" t="s">
        <v>58</v>
      </c>
      <c r="M50" s="26" t="str">
        <f t="shared" si="7"/>
        <v>يفوق التوقعات</v>
      </c>
      <c r="N50" s="26"/>
      <c r="O50" s="26">
        <v>94</v>
      </c>
      <c r="P50" s="26" t="str">
        <f t="shared" si="0"/>
        <v>يفوق التوقعات</v>
      </c>
      <c r="Q50" s="26"/>
      <c r="R50" s="26" t="s">
        <v>58</v>
      </c>
      <c r="S50" s="26" t="s">
        <v>58</v>
      </c>
      <c r="T50" s="26" t="s">
        <v>58</v>
      </c>
      <c r="U50" s="29">
        <f t="array" ref="U50">IF(N(W50)=0,W50,SUM(IF(ISNUMBER($W$6:$W$108)*(W50&lt;$W$6:$W$108),1/COUNTIF($W$6:$W$108,$W$6:$W$108)))+1)</f>
        <v>26</v>
      </c>
      <c r="V50" s="9" t="str">
        <f t="array" ref="V50">IF(OR(C50="",F50="",I50="",O50=""),"",IF(AND(C50="غ",F50="غ",I50="غ",O50=""),"غ",IF(AND(C50&gt;=50,F50&gt;=50,I50&gt;=50,O50&gt;=50)," ناجح ","دون المستوى ")))</f>
        <v xml:space="preserve"> ناجح </v>
      </c>
      <c r="W50" s="11">
        <f t="array" ref="W50">IF(AND(C50="غ",F50="غ",I50="غ",O50="غ"),"غ",IF(AND(C50="صفر",F50="صفر",I50="صفر",O50="صفر"),"صفر",SUM(C50:O50)))</f>
        <v>345</v>
      </c>
      <c r="Y50" s="9" t="str">
        <f t="shared" si="5"/>
        <v xml:space="preserve"> ناجح </v>
      </c>
      <c r="AA50" s="11" t="str">
        <f t="shared" si="6"/>
        <v>ممتاز</v>
      </c>
    </row>
    <row r="51" spans="1:27" ht="21" customHeight="1">
      <c r="A51" s="24">
        <f>IF(B51="","",SUBTOTAL(3,$B$6:B51))</f>
        <v>46</v>
      </c>
      <c r="B51" s="25" t="s">
        <v>104</v>
      </c>
      <c r="C51" s="26">
        <v>93</v>
      </c>
      <c r="D51" s="26" t="str">
        <f t="shared" si="1"/>
        <v>يفوق التوقعات</v>
      </c>
      <c r="E51" s="26"/>
      <c r="F51" s="26">
        <v>92</v>
      </c>
      <c r="G51" s="26" t="str">
        <f t="shared" si="8"/>
        <v>يفوق التوقعات</v>
      </c>
      <c r="H51" s="26"/>
      <c r="I51" s="26">
        <v>74</v>
      </c>
      <c r="J51" s="26" t="str">
        <f t="shared" si="3"/>
        <v>يلبى التوقعات</v>
      </c>
      <c r="K51" s="26"/>
      <c r="L51" s="26" t="s">
        <v>58</v>
      </c>
      <c r="M51" s="26" t="str">
        <f t="shared" si="7"/>
        <v>يفوق التوقعات</v>
      </c>
      <c r="N51" s="26"/>
      <c r="O51" s="26">
        <v>69</v>
      </c>
      <c r="P51" s="26" t="str">
        <f t="shared" si="0"/>
        <v>يلبى التوقعات</v>
      </c>
      <c r="Q51" s="26"/>
      <c r="R51" s="26" t="s">
        <v>58</v>
      </c>
      <c r="S51" s="26" t="s">
        <v>58</v>
      </c>
      <c r="T51" s="26" t="s">
        <v>58</v>
      </c>
      <c r="U51" s="29">
        <f t="array" ref="U51">IF(N(W51)=0,W51,SUM(IF(ISNUMBER($W$6:$W$108)*(W51&lt;$W$6:$W$108),1/COUNTIF($W$6:$W$108,$W$6:$W$108)))+1)</f>
        <v>39</v>
      </c>
      <c r="V51" s="9" t="str">
        <f t="array" ref="V51">IF(OR(C51="",F51="",I51="",O51=""),"",IF(AND(C51="غ",F51="غ",I51="غ",O51=""),"غ",IF(AND(C51&gt;=50,F51&gt;=50,I51&gt;=50,O51&gt;=50)," ناجح ","دون المستوى ")))</f>
        <v xml:space="preserve"> ناجح </v>
      </c>
      <c r="W51" s="11">
        <f t="array" ref="W51">IF(AND(C51="غ",F51="غ",I51="غ",O51="غ"),"غ",IF(AND(C51="صفر",F51="صفر",I51="صفر",O51="صفر"),"صفر",SUM(C51:O51)))</f>
        <v>328</v>
      </c>
      <c r="Y51" s="9" t="str">
        <f t="shared" si="5"/>
        <v xml:space="preserve"> ناجح </v>
      </c>
      <c r="AA51" s="11" t="str">
        <f t="shared" si="6"/>
        <v>جيد جدا</v>
      </c>
    </row>
    <row r="52" spans="1:27" ht="21" customHeight="1">
      <c r="A52" s="24">
        <f>IF(B52="","",SUBTOTAL(3,$B$6:B52))</f>
        <v>47</v>
      </c>
      <c r="B52" s="25" t="s">
        <v>105</v>
      </c>
      <c r="C52" s="26">
        <v>93</v>
      </c>
      <c r="D52" s="26" t="str">
        <f t="shared" si="1"/>
        <v>يفوق التوقعات</v>
      </c>
      <c r="E52" s="26"/>
      <c r="F52" s="26">
        <v>92</v>
      </c>
      <c r="G52" s="26" t="str">
        <f t="shared" si="8"/>
        <v>يفوق التوقعات</v>
      </c>
      <c r="H52" s="26"/>
      <c r="I52" s="26">
        <v>89</v>
      </c>
      <c r="J52" s="26" t="str">
        <f t="shared" si="3"/>
        <v>يفوق التوقعات</v>
      </c>
      <c r="K52" s="26"/>
      <c r="L52" s="26" t="s">
        <v>58</v>
      </c>
      <c r="M52" s="26" t="str">
        <f t="shared" si="7"/>
        <v>يفوق التوقعات</v>
      </c>
      <c r="N52" s="26"/>
      <c r="O52" s="26">
        <v>84</v>
      </c>
      <c r="P52" s="26" t="str">
        <f t="shared" si="0"/>
        <v>يلبى التوقعات</v>
      </c>
      <c r="Q52" s="26"/>
      <c r="R52" s="26" t="s">
        <v>58</v>
      </c>
      <c r="S52" s="26" t="s">
        <v>58</v>
      </c>
      <c r="T52" s="26" t="s">
        <v>58</v>
      </c>
      <c r="U52" s="29">
        <f t="array" ref="U52">IF(N(W52)=0,W52,SUM(IF(ISNUMBER($W$6:$W$108)*(W52&lt;$W$6:$W$108),1/COUNTIF($W$6:$W$108,$W$6:$W$108)))+1)</f>
        <v>17</v>
      </c>
      <c r="V52" s="9" t="str">
        <f t="array" ref="V52">IF(OR(C52="",F52="",I52="",O52=""),"",IF(AND(C52="غ",F52="غ",I52="غ",O52=""),"غ",IF(AND(C52&gt;=50,F52&gt;=50,I52&gt;=50,O52&gt;=50)," ناجح ","دون المستوى ")))</f>
        <v xml:space="preserve"> ناجح </v>
      </c>
      <c r="W52" s="11">
        <f t="array" ref="W52">IF(AND(C52="غ",F52="غ",I52="غ",O52="غ"),"غ",IF(AND(C52="صفر",F52="صفر",I52="صفر",O52="صفر"),"صفر",SUM(C52:O52)))</f>
        <v>358</v>
      </c>
      <c r="Y52" s="9" t="str">
        <f t="shared" si="5"/>
        <v xml:space="preserve"> ناجح </v>
      </c>
      <c r="AA52" s="11" t="str">
        <f t="shared" si="6"/>
        <v>ممتاز</v>
      </c>
    </row>
    <row r="53" spans="1:27" ht="21" customHeight="1">
      <c r="A53" s="24">
        <f>IF(B53="","",SUBTOTAL(3,$B$6:B53))</f>
        <v>48</v>
      </c>
      <c r="B53" s="25" t="s">
        <v>106</v>
      </c>
      <c r="C53" s="26">
        <v>71</v>
      </c>
      <c r="D53" s="26" t="str">
        <f t="shared" si="1"/>
        <v>يلبى التوقعات</v>
      </c>
      <c r="E53" s="26"/>
      <c r="F53" s="26">
        <v>63</v>
      </c>
      <c r="G53" s="26" t="str">
        <f t="shared" si="8"/>
        <v>يلبى التوقعات أحيانا</v>
      </c>
      <c r="H53" s="26"/>
      <c r="I53" s="26">
        <v>80</v>
      </c>
      <c r="J53" s="26" t="str">
        <f t="shared" si="3"/>
        <v>يلبى التوقعات</v>
      </c>
      <c r="K53" s="26"/>
      <c r="L53" s="26" t="s">
        <v>58</v>
      </c>
      <c r="M53" s="26" t="str">
        <f t="shared" si="7"/>
        <v>يفوق التوقعات</v>
      </c>
      <c r="N53" s="26"/>
      <c r="O53" s="26">
        <v>65</v>
      </c>
      <c r="P53" s="26" t="str">
        <f t="shared" si="0"/>
        <v>يلبى التوقعات</v>
      </c>
      <c r="Q53" s="26"/>
      <c r="R53" s="26" t="s">
        <v>58</v>
      </c>
      <c r="S53" s="26" t="s">
        <v>58</v>
      </c>
      <c r="T53" s="26" t="s">
        <v>58</v>
      </c>
      <c r="U53" s="29">
        <f t="array" ref="U53">IF(N(W53)=0,W53,SUM(IF(ISNUMBER($W$6:$W$108)*(W53&lt;$W$6:$W$108),1/COUNTIF($W$6:$W$108,$W$6:$W$108)))+1)</f>
        <v>61.999999999999993</v>
      </c>
      <c r="V53" s="9" t="str">
        <f t="array" ref="V53">IF(OR(C53="",F53="",I53="",O53=""),"",IF(AND(C53="غ",F53="غ",I53="غ",O53=""),"غ",IF(AND(C53&gt;=50,F53&gt;=50,I53&gt;=50,O53&gt;=50)," ناجح ","دون المستوى ")))</f>
        <v xml:space="preserve"> ناجح </v>
      </c>
      <c r="W53" s="11">
        <f t="array" ref="W53">IF(AND(C53="غ",F53="غ",I53="غ",O53="غ"),"غ",IF(AND(C53="صفر",F53="صفر",I53="صفر",O53="صفر"),"صفر",SUM(C53:O53)))</f>
        <v>279</v>
      </c>
      <c r="Y53" s="9" t="str">
        <f t="shared" si="5"/>
        <v xml:space="preserve"> ناجح </v>
      </c>
      <c r="AA53" s="11" t="str">
        <f t="shared" si="6"/>
        <v>جيد</v>
      </c>
    </row>
    <row r="54" spans="1:27" ht="21" customHeight="1">
      <c r="A54" s="24">
        <f>IF(B54="","",SUBTOTAL(3,$B$6:B54))</f>
        <v>49</v>
      </c>
      <c r="B54" s="25" t="s">
        <v>107</v>
      </c>
      <c r="C54" s="26">
        <v>84</v>
      </c>
      <c r="D54" s="26" t="str">
        <f t="shared" si="1"/>
        <v>يلبى التوقعات</v>
      </c>
      <c r="E54" s="26"/>
      <c r="F54" s="26">
        <v>59</v>
      </c>
      <c r="G54" s="26" t="str">
        <f t="shared" si="8"/>
        <v>يلبى التوقعات أحيانا</v>
      </c>
      <c r="H54" s="26"/>
      <c r="I54" s="26">
        <v>85</v>
      </c>
      <c r="J54" s="26" t="str">
        <f t="shared" si="3"/>
        <v>يفوق التوقعات</v>
      </c>
      <c r="K54" s="26"/>
      <c r="L54" s="26" t="s">
        <v>58</v>
      </c>
      <c r="M54" s="26" t="str">
        <f t="shared" si="7"/>
        <v>يفوق التوقعات</v>
      </c>
      <c r="N54" s="26"/>
      <c r="O54" s="26">
        <v>71</v>
      </c>
      <c r="P54" s="26" t="str">
        <f t="shared" si="0"/>
        <v>يلبى التوقعات</v>
      </c>
      <c r="Q54" s="26"/>
      <c r="R54" s="26" t="s">
        <v>58</v>
      </c>
      <c r="S54" s="26" t="s">
        <v>58</v>
      </c>
      <c r="T54" s="26" t="s">
        <v>58</v>
      </c>
      <c r="U54" s="29">
        <f t="array" ref="U54">IF(N(W54)=0,W54,SUM(IF(ISNUMBER($W$6:$W$108)*(W54&lt;$W$6:$W$108),1/COUNTIF($W$6:$W$108,$W$6:$W$108)))+1)</f>
        <v>54.999999999999993</v>
      </c>
      <c r="V54" s="9" t="str">
        <f t="array" ref="V54">IF(OR(C54="",F54="",I54="",O54=""),"",IF(AND(C54="غ",F54="غ",I54="غ",O54=""),"غ",IF(AND(C54&gt;=50,F54&gt;=50,I54&gt;=50,O54&gt;=50)," ناجح ","دون المستوى ")))</f>
        <v xml:space="preserve"> ناجح </v>
      </c>
      <c r="W54" s="11">
        <f t="array" ref="W54">IF(AND(C54="غ",F54="غ",I54="غ",O54="غ"),"غ",IF(AND(C54="صفر",F54="صفر",I54="صفر",O54="صفر"),"صفر",SUM(C54:O54)))</f>
        <v>299</v>
      </c>
      <c r="Y54" s="9" t="str">
        <f t="shared" si="5"/>
        <v xml:space="preserve"> ناجح </v>
      </c>
      <c r="AA54" s="11" t="str">
        <f t="shared" si="6"/>
        <v>جيد</v>
      </c>
    </row>
    <row r="55" spans="1:27" ht="21" customHeight="1">
      <c r="A55" s="24">
        <f>IF(B55="","",SUBTOTAL(3,$B$6:B55))</f>
        <v>50</v>
      </c>
      <c r="B55" s="25" t="s">
        <v>108</v>
      </c>
      <c r="C55" s="26">
        <v>49</v>
      </c>
      <c r="D55" s="26" t="str">
        <f t="shared" si="1"/>
        <v>أقل من المتوقع</v>
      </c>
      <c r="E55" s="26"/>
      <c r="F55" s="26">
        <v>45</v>
      </c>
      <c r="G55" s="26" t="str">
        <f t="shared" si="8"/>
        <v>أقل من المتوقع</v>
      </c>
      <c r="H55" s="26"/>
      <c r="I55" s="26">
        <v>67</v>
      </c>
      <c r="J55" s="26" t="str">
        <f t="shared" si="3"/>
        <v>يلبى التوقعات</v>
      </c>
      <c r="K55" s="26"/>
      <c r="L55" s="26" t="s">
        <v>58</v>
      </c>
      <c r="M55" s="26" t="str">
        <f t="shared" si="7"/>
        <v>يفوق التوقعات</v>
      </c>
      <c r="N55" s="26"/>
      <c r="O55" s="26">
        <v>50</v>
      </c>
      <c r="P55" s="26" t="str">
        <f t="shared" si="0"/>
        <v>يلبى التوقعات أحيانا</v>
      </c>
      <c r="Q55" s="26"/>
      <c r="R55" s="26" t="s">
        <v>58</v>
      </c>
      <c r="S55" s="26" t="s">
        <v>58</v>
      </c>
      <c r="T55" s="26" t="s">
        <v>58</v>
      </c>
      <c r="U55" s="29">
        <f t="array" ref="U55">IF(N(W55)=0,W55,SUM(IF(ISNUMBER($W$6:$W$108)*(W55&lt;$W$6:$W$108),1/COUNTIF($W$6:$W$108,$W$6:$W$108)))+1)</f>
        <v>71</v>
      </c>
      <c r="V55" s="9" t="str">
        <f t="array" ref="V55">IF(OR(C55="",F55="",I55="",O55=""),"",IF(AND(C55="غ",F55="غ",I55="غ",O55=""),"غ",IF(AND(C55&gt;=50,F55&gt;=50,I55&gt;=50,O55&gt;=50)," ناجح ","دون المستوى ")))</f>
        <v xml:space="preserve">دون المستوى </v>
      </c>
      <c r="W55" s="11">
        <f t="array" ref="W55">IF(AND(C55="غ",F55="غ",I55="غ",O55="غ"),"غ",IF(AND(C55="صفر",F55="صفر",I55="صفر",O55="صفر"),"صفر",SUM(C55:O55)))</f>
        <v>211</v>
      </c>
      <c r="Y55" s="9" t="str">
        <f t="shared" si="5"/>
        <v xml:space="preserve">دورثان </v>
      </c>
      <c r="AA55" s="11" t="str">
        <f t="shared" si="6"/>
        <v>مقبول</v>
      </c>
    </row>
    <row r="56" spans="1:27" ht="21" customHeight="1">
      <c r="A56" s="24">
        <f>IF(B56="","",SUBTOTAL(3,$B$6:B56))</f>
        <v>51</v>
      </c>
      <c r="B56" s="25" t="s">
        <v>109</v>
      </c>
      <c r="C56" s="26">
        <v>91</v>
      </c>
      <c r="D56" s="26" t="str">
        <f t="shared" si="1"/>
        <v>يفوق التوقعات</v>
      </c>
      <c r="E56" s="26"/>
      <c r="F56" s="26">
        <v>92</v>
      </c>
      <c r="G56" s="26" t="str">
        <f t="shared" si="8"/>
        <v>يفوق التوقعات</v>
      </c>
      <c r="H56" s="26"/>
      <c r="I56" s="26">
        <v>85</v>
      </c>
      <c r="J56" s="26" t="str">
        <f t="shared" si="3"/>
        <v>يفوق التوقعات</v>
      </c>
      <c r="K56" s="26"/>
      <c r="L56" s="26" t="s">
        <v>58</v>
      </c>
      <c r="M56" s="26" t="str">
        <f t="shared" si="7"/>
        <v>يفوق التوقعات</v>
      </c>
      <c r="N56" s="26"/>
      <c r="O56" s="26">
        <v>40</v>
      </c>
      <c r="P56" s="26" t="str">
        <f t="shared" si="0"/>
        <v>أقل من المتوقع</v>
      </c>
      <c r="Q56" s="26"/>
      <c r="R56" s="26" t="s">
        <v>58</v>
      </c>
      <c r="S56" s="26" t="s">
        <v>58</v>
      </c>
      <c r="T56" s="26" t="s">
        <v>58</v>
      </c>
      <c r="U56" s="29">
        <f t="array" ref="U56">IF(N(W56)=0,W56,SUM(IF(ISNUMBER($W$6:$W$108)*(W56&lt;$W$6:$W$108),1/COUNTIF($W$6:$W$108,$W$6:$W$108)))+1)</f>
        <v>49.999999999999993</v>
      </c>
      <c r="V56" s="9" t="str">
        <f t="array" ref="V56">IF(OR(C56="",F56="",I56="",O56=""),"",IF(AND(C56="غ",F56="غ",I56="غ",O56=""),"غ",IF(AND(C56&gt;=50,F56&gt;=50,I56&gt;=50,O56&gt;=50)," ناجح ","دون المستوى ")))</f>
        <v xml:space="preserve">دون المستوى </v>
      </c>
      <c r="W56" s="11">
        <f t="array" ref="W56">IF(AND(C56="غ",F56="غ",I56="غ",O56="غ"),"غ",IF(AND(C56="صفر",F56="صفر",I56="صفر",O56="صفر"),"صفر",SUM(C56:O56)))</f>
        <v>308</v>
      </c>
      <c r="Y56" s="9" t="str">
        <f t="shared" si="5"/>
        <v xml:space="preserve">دورثان </v>
      </c>
      <c r="AA56" s="11" t="str">
        <f t="shared" si="6"/>
        <v>جيد جدا</v>
      </c>
    </row>
    <row r="57" spans="1:27" ht="21" customHeight="1">
      <c r="A57" s="24">
        <f>IF(B57="","",SUBTOTAL(3,$B$6:B57))</f>
        <v>52</v>
      </c>
      <c r="B57" s="25" t="s">
        <v>110</v>
      </c>
      <c r="C57" s="26">
        <v>95</v>
      </c>
      <c r="D57" s="26" t="str">
        <f t="shared" si="1"/>
        <v>يفوق التوقعات</v>
      </c>
      <c r="E57" s="26"/>
      <c r="F57" s="26">
        <v>83</v>
      </c>
      <c r="G57" s="26" t="str">
        <f t="shared" si="8"/>
        <v>يلبى التوقعات</v>
      </c>
      <c r="H57" s="26"/>
      <c r="I57" s="26">
        <v>93</v>
      </c>
      <c r="J57" s="26" t="str">
        <f t="shared" si="3"/>
        <v>يفوق التوقعات</v>
      </c>
      <c r="K57" s="26"/>
      <c r="L57" s="26" t="s">
        <v>58</v>
      </c>
      <c r="M57" s="26" t="str">
        <f t="shared" si="7"/>
        <v>يفوق التوقعات</v>
      </c>
      <c r="N57" s="26"/>
      <c r="O57" s="26">
        <v>80</v>
      </c>
      <c r="P57" s="26" t="str">
        <f t="shared" si="0"/>
        <v>يلبى التوقعات</v>
      </c>
      <c r="Q57" s="26"/>
      <c r="R57" s="26" t="s">
        <v>58</v>
      </c>
      <c r="S57" s="26" t="s">
        <v>58</v>
      </c>
      <c r="T57" s="26" t="s">
        <v>58</v>
      </c>
      <c r="U57" s="29">
        <f t="array" ref="U57">IF(N(W57)=0,W57,SUM(IF(ISNUMBER($W$6:$W$108)*(W57&lt;$W$6:$W$108),1/COUNTIF($W$6:$W$108,$W$6:$W$108)))+1)</f>
        <v>22</v>
      </c>
      <c r="V57" s="9" t="str">
        <f t="array" ref="V57">IF(OR(C57="",F57="",I57="",O57=""),"",IF(AND(C57="غ",F57="غ",I57="غ",O57=""),"غ",IF(AND(C57&gt;=50,F57&gt;=50,I57&gt;=50,O57&gt;=50)," ناجح ","دون المستوى ")))</f>
        <v xml:space="preserve"> ناجح </v>
      </c>
      <c r="W57" s="11">
        <f t="array" ref="W57">IF(AND(C57="غ",F57="غ",I57="غ",O57="غ"),"غ",IF(AND(C57="صفر",F57="صفر",I57="صفر",O57="صفر"),"صفر",SUM(C57:O57)))</f>
        <v>351</v>
      </c>
      <c r="Y57" s="9" t="str">
        <f t="shared" si="5"/>
        <v xml:space="preserve"> ناجح </v>
      </c>
      <c r="AA57" s="11" t="str">
        <f t="shared" si="6"/>
        <v>ممتاز</v>
      </c>
    </row>
    <row r="58" spans="1:27" ht="21" customHeight="1">
      <c r="A58" s="24">
        <f>IF(B58="","",SUBTOTAL(3,$B$6:B58))</f>
        <v>53</v>
      </c>
      <c r="B58" s="25" t="s">
        <v>111</v>
      </c>
      <c r="C58" s="26">
        <v>82</v>
      </c>
      <c r="D58" s="26" t="str">
        <f t="shared" si="1"/>
        <v>يلبى التوقعات</v>
      </c>
      <c r="E58" s="26"/>
      <c r="F58" s="26">
        <v>75</v>
      </c>
      <c r="G58" s="26" t="str">
        <f t="shared" si="8"/>
        <v>يلبى التوقعات</v>
      </c>
      <c r="H58" s="26"/>
      <c r="I58" s="26">
        <v>78</v>
      </c>
      <c r="J58" s="26" t="str">
        <f t="shared" si="3"/>
        <v>يلبى التوقعات</v>
      </c>
      <c r="K58" s="26"/>
      <c r="L58" s="26" t="s">
        <v>58</v>
      </c>
      <c r="M58" s="26" t="str">
        <f t="shared" si="7"/>
        <v>يفوق التوقعات</v>
      </c>
      <c r="N58" s="26"/>
      <c r="O58" s="26">
        <v>89</v>
      </c>
      <c r="P58" s="26" t="str">
        <f t="shared" si="0"/>
        <v>يفوق التوقعات</v>
      </c>
      <c r="Q58" s="26"/>
      <c r="R58" s="26" t="s">
        <v>58</v>
      </c>
      <c r="S58" s="26" t="s">
        <v>58</v>
      </c>
      <c r="T58" s="26" t="s">
        <v>58</v>
      </c>
      <c r="U58" s="29">
        <f t="array" ref="U58">IF(N(W58)=0,W58,SUM(IF(ISNUMBER($W$6:$W$108)*(W58&lt;$W$6:$W$108),1/COUNTIF($W$6:$W$108,$W$6:$W$108)))+1)</f>
        <v>41</v>
      </c>
      <c r="V58" s="9" t="str">
        <f t="array" ref="V58">IF(OR(C58="",F58="",I58="",O58=""),"",IF(AND(C58="غ",F58="غ",I58="غ",O58=""),"غ",IF(AND(C58&gt;=50,F58&gt;=50,I58&gt;=50,O58&gt;=50)," ناجح ","دون المستوى ")))</f>
        <v xml:space="preserve"> ناجح </v>
      </c>
      <c r="W58" s="11">
        <f t="array" ref="W58">IF(AND(C58="غ",F58="غ",I58="غ",O58="غ"),"غ",IF(AND(C58="صفر",F58="صفر",I58="صفر",O58="صفر"),"صفر",SUM(C58:O58)))</f>
        <v>324</v>
      </c>
      <c r="Y58" s="9" t="str">
        <f t="shared" si="5"/>
        <v xml:space="preserve"> ناجح </v>
      </c>
      <c r="AA58" s="11" t="str">
        <f t="shared" si="6"/>
        <v>جيد جدا</v>
      </c>
    </row>
    <row r="59" spans="1:27" ht="21" customHeight="1">
      <c r="A59" s="24">
        <f>IF(B59="","",SUBTOTAL(3,$B$6:B59))</f>
        <v>54</v>
      </c>
      <c r="B59" s="25" t="s">
        <v>112</v>
      </c>
      <c r="C59" s="26" t="s">
        <v>80</v>
      </c>
      <c r="D59" s="26" t="str">
        <f t="shared" si="1"/>
        <v>غ</v>
      </c>
      <c r="E59" s="26"/>
      <c r="F59" s="26" t="s">
        <v>80</v>
      </c>
      <c r="G59" s="26" t="str">
        <f t="shared" si="8"/>
        <v>غ</v>
      </c>
      <c r="H59" s="26"/>
      <c r="I59" s="26" t="s">
        <v>80</v>
      </c>
      <c r="J59" s="26" t="str">
        <f t="shared" si="3"/>
        <v>غ</v>
      </c>
      <c r="K59" s="26"/>
      <c r="L59" s="26" t="s">
        <v>80</v>
      </c>
      <c r="M59" s="26" t="str">
        <f t="shared" si="7"/>
        <v>غ</v>
      </c>
      <c r="N59" s="26"/>
      <c r="O59" s="26" t="s">
        <v>80</v>
      </c>
      <c r="P59" s="26" t="str">
        <f t="shared" si="0"/>
        <v>غ</v>
      </c>
      <c r="Q59" s="26"/>
      <c r="R59" s="26" t="s">
        <v>80</v>
      </c>
      <c r="S59" s="26" t="s">
        <v>80</v>
      </c>
      <c r="T59" s="26" t="s">
        <v>80</v>
      </c>
      <c r="U59" s="29" t="str">
        <f t="array" ref="U59">IF(N(W59)=0,W59,SUM(IF(ISNUMBER($W$6:$W$108)*(W59&lt;$W$6:$W$108),1/COUNTIF($W$6:$W$108,$W$6:$W$108)))+1)</f>
        <v>غ</v>
      </c>
      <c r="V59" s="9" t="str">
        <f t="array" ref="V59">IF(OR(C59="",F59="",I59="",O59=""),"",IF(AND(C59="غ",F59="غ",I59="غ",O59=""),"غ",IF(AND(C59&gt;=50,F59&gt;=50,I59&gt;=50,O59&gt;=50)," ناجح ","دون المستوى ")))</f>
        <v xml:space="preserve"> ناجح </v>
      </c>
      <c r="W59" s="11" t="str">
        <f t="array" ref="W59">IF(AND(C59="غ",F59="غ",I59="غ",O59="غ"),"غ",IF(AND(C59="صفر",F59="صفر",I59="صفر",O59="صفر"),"صفر",SUM(C59:O59)))</f>
        <v>غ</v>
      </c>
      <c r="Y59" s="9" t="str">
        <f t="shared" si="5"/>
        <v>غ</v>
      </c>
      <c r="AA59" s="11" t="str">
        <f t="shared" si="6"/>
        <v>دون المستوى</v>
      </c>
    </row>
    <row r="60" spans="1:27" ht="21" customHeight="1">
      <c r="A60" s="24">
        <f>IF(B60="","",SUBTOTAL(3,$B$6:B60))</f>
        <v>55</v>
      </c>
      <c r="B60" s="25" t="s">
        <v>113</v>
      </c>
      <c r="C60" s="26">
        <v>91</v>
      </c>
      <c r="D60" s="26" t="str">
        <f t="shared" si="1"/>
        <v>يفوق التوقعات</v>
      </c>
      <c r="E60" s="26"/>
      <c r="F60" s="26">
        <v>82</v>
      </c>
      <c r="G60" s="26" t="str">
        <f t="shared" si="8"/>
        <v>يلبى التوقعات</v>
      </c>
      <c r="H60" s="26"/>
      <c r="I60" s="26">
        <v>86</v>
      </c>
      <c r="J60" s="26" t="str">
        <f t="shared" si="3"/>
        <v>يفوق التوقعات</v>
      </c>
      <c r="K60" s="26"/>
      <c r="L60" s="26" t="s">
        <v>58</v>
      </c>
      <c r="M60" s="26" t="str">
        <f t="shared" si="7"/>
        <v>يفوق التوقعات</v>
      </c>
      <c r="N60" s="26"/>
      <c r="O60" s="26">
        <v>83</v>
      </c>
      <c r="P60" s="26" t="str">
        <f t="shared" si="0"/>
        <v>يلبى التوقعات</v>
      </c>
      <c r="Q60" s="26"/>
      <c r="R60" s="26" t="s">
        <v>58</v>
      </c>
      <c r="S60" s="26" t="s">
        <v>58</v>
      </c>
      <c r="T60" s="26" t="s">
        <v>58</v>
      </c>
      <c r="U60" s="29">
        <f t="array" ref="U60">IF(N(W60)=0,W60,SUM(IF(ISNUMBER($W$6:$W$108)*(W60&lt;$W$6:$W$108),1/COUNTIF($W$6:$W$108,$W$6:$W$108)))+1)</f>
        <v>28</v>
      </c>
      <c r="V60" s="9" t="str">
        <f t="array" ref="V60">IF(OR(C60="",F60="",I60="",O60=""),"",IF(AND(C60="غ",F60="غ",I60="غ",O60=""),"غ",IF(AND(C60&gt;=50,F60&gt;=50,I60&gt;=50,O60&gt;=50)," ناجح ","دون المستوى ")))</f>
        <v xml:space="preserve"> ناجح </v>
      </c>
      <c r="W60" s="11">
        <f t="array" ref="W60">IF(AND(C60="غ",F60="غ",I60="غ",O60="غ"),"غ",IF(AND(C60="صفر",F60="صفر",I60="صفر",O60="صفر"),"صفر",SUM(C60:O60)))</f>
        <v>342</v>
      </c>
      <c r="Y60" s="9" t="str">
        <f t="shared" si="5"/>
        <v xml:space="preserve"> ناجح </v>
      </c>
      <c r="AA60" s="11" t="str">
        <f t="shared" si="6"/>
        <v>ممتاز</v>
      </c>
    </row>
    <row r="61" spans="1:27" ht="21" customHeight="1">
      <c r="A61" s="24">
        <f>IF(B61="","",SUBTOTAL(3,$B$6:B61))</f>
        <v>56</v>
      </c>
      <c r="B61" s="25" t="s">
        <v>114</v>
      </c>
      <c r="C61" s="26">
        <v>83</v>
      </c>
      <c r="D61" s="26" t="str">
        <f t="shared" si="1"/>
        <v>يلبى التوقعات</v>
      </c>
      <c r="E61" s="26"/>
      <c r="F61" s="26">
        <v>82</v>
      </c>
      <c r="G61" s="26" t="str">
        <f t="shared" si="8"/>
        <v>يلبى التوقعات</v>
      </c>
      <c r="H61" s="26"/>
      <c r="I61" s="26">
        <v>83</v>
      </c>
      <c r="J61" s="26" t="str">
        <f t="shared" si="3"/>
        <v>يلبى التوقعات</v>
      </c>
      <c r="K61" s="26"/>
      <c r="L61" s="26" t="s">
        <v>58</v>
      </c>
      <c r="M61" s="26" t="str">
        <f t="shared" si="7"/>
        <v>يفوق التوقعات</v>
      </c>
      <c r="N61" s="26"/>
      <c r="O61" s="26">
        <v>86</v>
      </c>
      <c r="P61" s="26" t="str">
        <f t="shared" si="0"/>
        <v>يفوق التوقعات</v>
      </c>
      <c r="Q61" s="26"/>
      <c r="R61" s="26" t="s">
        <v>58</v>
      </c>
      <c r="S61" s="26" t="s">
        <v>58</v>
      </c>
      <c r="T61" s="26" t="s">
        <v>58</v>
      </c>
      <c r="U61" s="29">
        <f t="array" ref="U61">IF(N(W61)=0,W61,SUM(IF(ISNUMBER($W$6:$W$108)*(W61&lt;$W$6:$W$108),1/COUNTIF($W$6:$W$108,$W$6:$W$108)))+1)</f>
        <v>34</v>
      </c>
      <c r="V61" s="9" t="str">
        <f t="array" ref="V61">IF(OR(C61="",F61="",I61="",O61=""),"",IF(AND(C61="غ",F61="غ",I61="غ",O61=""),"غ",IF(AND(C61&gt;=50,F61&gt;=50,I61&gt;=50,O61&gt;=50)," ناجح ","دون المستوى ")))</f>
        <v xml:space="preserve"> ناجح </v>
      </c>
      <c r="W61" s="11">
        <f t="array" ref="W61">IF(AND(C61="غ",F61="غ",I61="غ",O61="غ"),"غ",IF(AND(C61="صفر",F61="صفر",I61="صفر",O61="صفر"),"صفر",SUM(C61:O61)))</f>
        <v>334</v>
      </c>
      <c r="Y61" s="9" t="str">
        <f t="shared" si="5"/>
        <v xml:space="preserve"> ناجح </v>
      </c>
      <c r="AA61" s="11" t="str">
        <f t="shared" si="6"/>
        <v>جيد جدا</v>
      </c>
    </row>
    <row r="62" spans="1:27" ht="21" customHeight="1">
      <c r="A62" s="24">
        <f>IF(B62="","",SUBTOTAL(3,$B$6:B62))</f>
        <v>57</v>
      </c>
      <c r="B62" s="25" t="s">
        <v>115</v>
      </c>
      <c r="C62" s="26">
        <v>91</v>
      </c>
      <c r="D62" s="26" t="str">
        <f t="shared" si="1"/>
        <v>يفوق التوقعات</v>
      </c>
      <c r="E62" s="26"/>
      <c r="F62" s="26">
        <v>94</v>
      </c>
      <c r="G62" s="26" t="str">
        <f t="shared" si="8"/>
        <v>يفوق التوقعات</v>
      </c>
      <c r="H62" s="26"/>
      <c r="I62" s="26">
        <v>91</v>
      </c>
      <c r="J62" s="26" t="str">
        <f t="shared" si="3"/>
        <v>يفوق التوقعات</v>
      </c>
      <c r="K62" s="26"/>
      <c r="L62" s="26" t="s">
        <v>58</v>
      </c>
      <c r="M62" s="26" t="str">
        <f t="shared" si="7"/>
        <v>يفوق التوقعات</v>
      </c>
      <c r="N62" s="26"/>
      <c r="O62" s="26">
        <v>91</v>
      </c>
      <c r="P62" s="26" t="str">
        <f t="shared" si="0"/>
        <v>يفوق التوقعات</v>
      </c>
      <c r="Q62" s="26"/>
      <c r="R62" s="26" t="s">
        <v>58</v>
      </c>
      <c r="S62" s="26" t="s">
        <v>58</v>
      </c>
      <c r="T62" s="26" t="s">
        <v>58</v>
      </c>
      <c r="U62" s="29">
        <f t="array" ref="U62">IF(N(W62)=0,W62,SUM(IF(ISNUMBER($W$6:$W$108)*(W62&lt;$W$6:$W$108),1/COUNTIF($W$6:$W$108,$W$6:$W$108)))+1)</f>
        <v>10</v>
      </c>
      <c r="V62" s="9" t="str">
        <f t="array" ref="V62">IF(OR(C62="",F62="",I62="",O62=""),"",IF(AND(C62="غ",F62="غ",I62="غ",O62=""),"غ",IF(AND(C62&gt;=50,F62&gt;=50,I62&gt;=50,O62&gt;=50)," ناجح ","دون المستوى ")))</f>
        <v xml:space="preserve"> ناجح </v>
      </c>
      <c r="W62" s="11">
        <f t="array" ref="W62">IF(AND(C62="غ",F62="غ",I62="غ",O62="غ"),"غ",IF(AND(C62="صفر",F62="صفر",I62="صفر",O62="صفر"),"صفر",SUM(C62:O62)))</f>
        <v>367</v>
      </c>
      <c r="Y62" s="9" t="str">
        <f t="shared" si="5"/>
        <v xml:space="preserve"> ناجح </v>
      </c>
      <c r="AA62" s="11" t="str">
        <f t="shared" si="6"/>
        <v>ممتاز</v>
      </c>
    </row>
    <row r="63" spans="1:27" ht="21" customHeight="1">
      <c r="A63" s="24">
        <f>IF(B63="","",SUBTOTAL(3,$B$6:B63))</f>
        <v>58</v>
      </c>
      <c r="B63" s="25" t="s">
        <v>116</v>
      </c>
      <c r="C63" s="26">
        <v>94</v>
      </c>
      <c r="D63" s="26" t="str">
        <f t="shared" si="1"/>
        <v>يفوق التوقعات</v>
      </c>
      <c r="E63" s="26"/>
      <c r="F63" s="26">
        <v>89</v>
      </c>
      <c r="G63" s="26" t="str">
        <f t="shared" si="8"/>
        <v>يفوق التوقعات</v>
      </c>
      <c r="H63" s="26"/>
      <c r="I63" s="26">
        <v>93</v>
      </c>
      <c r="J63" s="26" t="str">
        <f t="shared" si="3"/>
        <v>يفوق التوقعات</v>
      </c>
      <c r="K63" s="26"/>
      <c r="L63" s="26" t="s">
        <v>58</v>
      </c>
      <c r="M63" s="26" t="str">
        <f t="shared" si="7"/>
        <v>يفوق التوقعات</v>
      </c>
      <c r="N63" s="26"/>
      <c r="O63" s="26">
        <v>93</v>
      </c>
      <c r="P63" s="26" t="str">
        <f t="shared" si="0"/>
        <v>يفوق التوقعات</v>
      </c>
      <c r="Q63" s="26"/>
      <c r="R63" s="26" t="s">
        <v>58</v>
      </c>
      <c r="S63" s="26" t="s">
        <v>58</v>
      </c>
      <c r="T63" s="26" t="s">
        <v>58</v>
      </c>
      <c r="U63" s="29">
        <f t="array" ref="U63">IF(N(W63)=0,W63,SUM(IF(ISNUMBER($W$6:$W$108)*(W63&lt;$W$6:$W$108),1/COUNTIF($W$6:$W$108,$W$6:$W$108)))+1)</f>
        <v>8</v>
      </c>
      <c r="V63" s="9" t="str">
        <f t="array" ref="V63">IF(OR(C63="",F63="",I63="",O63=""),"",IF(AND(C63="غ",F63="غ",I63="غ",O63=""),"غ",IF(AND(C63&gt;=50,F63&gt;=50,I63&gt;=50,O63&gt;=50)," ناجح ","دون المستوى ")))</f>
        <v xml:space="preserve"> ناجح </v>
      </c>
      <c r="W63" s="11">
        <f t="array" ref="W63">IF(AND(C63="غ",F63="غ",I63="غ",O63="غ"),"غ",IF(AND(C63="صفر",F63="صفر",I63="صفر",O63="صفر"),"صفر",SUM(C63:O63)))</f>
        <v>369</v>
      </c>
      <c r="Y63" s="9" t="str">
        <f t="shared" si="5"/>
        <v xml:space="preserve"> ناجح </v>
      </c>
      <c r="AA63" s="11" t="str">
        <f t="shared" si="6"/>
        <v>ممتاز</v>
      </c>
    </row>
    <row r="64" spans="1:27" ht="21" customHeight="1">
      <c r="A64" s="24">
        <f>IF(B64="","",SUBTOTAL(3,$B$6:B64))</f>
        <v>59</v>
      </c>
      <c r="B64" s="25" t="s">
        <v>117</v>
      </c>
      <c r="C64" s="26">
        <v>88</v>
      </c>
      <c r="D64" s="26" t="str">
        <f t="shared" si="1"/>
        <v>يفوق التوقعات</v>
      </c>
      <c r="E64" s="26"/>
      <c r="F64" s="26">
        <v>91</v>
      </c>
      <c r="G64" s="26" t="str">
        <f t="shared" si="8"/>
        <v>يفوق التوقعات</v>
      </c>
      <c r="H64" s="26"/>
      <c r="I64" s="26">
        <v>93</v>
      </c>
      <c r="J64" s="26" t="str">
        <f t="shared" si="3"/>
        <v>يفوق التوقعات</v>
      </c>
      <c r="K64" s="26"/>
      <c r="L64" s="26" t="s">
        <v>58</v>
      </c>
      <c r="M64" s="26" t="str">
        <f t="shared" si="7"/>
        <v>يفوق التوقعات</v>
      </c>
      <c r="N64" s="26"/>
      <c r="O64" s="26">
        <v>95</v>
      </c>
      <c r="P64" s="26" t="str">
        <f t="shared" si="0"/>
        <v>يفوق التوقعات</v>
      </c>
      <c r="Q64" s="26"/>
      <c r="R64" s="26" t="s">
        <v>58</v>
      </c>
      <c r="S64" s="26" t="s">
        <v>58</v>
      </c>
      <c r="T64" s="26" t="s">
        <v>58</v>
      </c>
      <c r="U64" s="29">
        <f t="array" ref="U64">IF(N(W64)=0,W64,SUM(IF(ISNUMBER($W$6:$W$108)*(W64&lt;$W$6:$W$108),1/COUNTIF($W$6:$W$108,$W$6:$W$108)))+1)</f>
        <v>10</v>
      </c>
      <c r="V64" s="9" t="str">
        <f t="array" ref="V64">IF(OR(C64="",F64="",I64="",O64=""),"",IF(AND(C64="غ",F64="غ",I64="غ",O64=""),"غ",IF(AND(C64&gt;=50,F64&gt;=50,I64&gt;=50,O64&gt;=50)," ناجح ","دون المستوى ")))</f>
        <v xml:space="preserve"> ناجح </v>
      </c>
      <c r="W64" s="11">
        <f t="array" ref="W64">IF(AND(C64="غ",F64="غ",I64="غ",O64="غ"),"غ",IF(AND(C64="صفر",F64="صفر",I64="صفر",O64="صفر"),"صفر",SUM(C64:O64)))</f>
        <v>367</v>
      </c>
      <c r="Y64" s="9" t="str">
        <f t="shared" si="5"/>
        <v xml:space="preserve"> ناجح </v>
      </c>
      <c r="AA64" s="11" t="str">
        <f t="shared" si="6"/>
        <v>ممتاز</v>
      </c>
    </row>
    <row r="65" spans="1:27" ht="21" customHeight="1">
      <c r="A65" s="24">
        <f>IF(B65="","",SUBTOTAL(3,$B$6:B65))</f>
        <v>60</v>
      </c>
      <c r="B65" s="25" t="s">
        <v>118</v>
      </c>
      <c r="C65" s="26">
        <v>95</v>
      </c>
      <c r="D65" s="26" t="str">
        <f t="shared" si="1"/>
        <v>يفوق التوقعات</v>
      </c>
      <c r="E65" s="26"/>
      <c r="F65" s="26">
        <v>86</v>
      </c>
      <c r="G65" s="26" t="str">
        <f t="shared" si="8"/>
        <v>يفوق التوقعات</v>
      </c>
      <c r="H65" s="26"/>
      <c r="I65" s="26">
        <v>89</v>
      </c>
      <c r="J65" s="26" t="str">
        <f t="shared" si="3"/>
        <v>يفوق التوقعات</v>
      </c>
      <c r="K65" s="26"/>
      <c r="L65" s="26" t="s">
        <v>58</v>
      </c>
      <c r="M65" s="26" t="str">
        <f t="shared" si="7"/>
        <v>يفوق التوقعات</v>
      </c>
      <c r="N65" s="26"/>
      <c r="O65" s="26">
        <v>97</v>
      </c>
      <c r="P65" s="26" t="str">
        <f t="shared" si="0"/>
        <v>يفوق التوقعات</v>
      </c>
      <c r="Q65" s="26"/>
      <c r="R65" s="26" t="s">
        <v>58</v>
      </c>
      <c r="S65" s="26" t="s">
        <v>58</v>
      </c>
      <c r="T65" s="26" t="s">
        <v>58</v>
      </c>
      <c r="U65" s="29">
        <f t="array" ref="U65">IF(N(W65)=0,W65,SUM(IF(ISNUMBER($W$6:$W$108)*(W65&lt;$W$6:$W$108),1/COUNTIF($W$6:$W$108,$W$6:$W$108)))+1)</f>
        <v>10</v>
      </c>
      <c r="V65" s="9" t="str">
        <f t="array" ref="V65">IF(OR(C65="",F65="",I65="",O65=""),"",IF(AND(C65="غ",F65="غ",I65="غ",O65=""),"غ",IF(AND(C65&gt;=50,F65&gt;=50,I65&gt;=50,O65&gt;=50)," ناجح ","دون المستوى ")))</f>
        <v xml:space="preserve"> ناجح </v>
      </c>
      <c r="W65" s="11">
        <f t="array" ref="W65">IF(AND(C65="غ",F65="غ",I65="غ",O65="غ"),"غ",IF(AND(C65="صفر",F65="صفر",I65="صفر",O65="صفر"),"صفر",SUM(C65:O65)))</f>
        <v>367</v>
      </c>
      <c r="Y65" s="9" t="str">
        <f t="shared" si="5"/>
        <v xml:space="preserve"> ناجح </v>
      </c>
      <c r="AA65" s="11" t="str">
        <f t="shared" si="6"/>
        <v>ممتاز</v>
      </c>
    </row>
    <row r="66" spans="1:27" ht="21" customHeight="1">
      <c r="A66" s="24">
        <f>IF(B66="","",SUBTOTAL(3,$B$6:B66))</f>
        <v>61</v>
      </c>
      <c r="B66" s="25" t="s">
        <v>119</v>
      </c>
      <c r="C66" s="26">
        <v>88</v>
      </c>
      <c r="D66" s="26" t="str">
        <f t="shared" si="1"/>
        <v>يفوق التوقعات</v>
      </c>
      <c r="E66" s="26"/>
      <c r="F66" s="26">
        <v>89</v>
      </c>
      <c r="G66" s="26" t="str">
        <f t="shared" si="8"/>
        <v>يفوق التوقعات</v>
      </c>
      <c r="H66" s="26"/>
      <c r="I66" s="26">
        <v>90</v>
      </c>
      <c r="J66" s="26" t="str">
        <f t="shared" si="3"/>
        <v>يفوق التوقعات</v>
      </c>
      <c r="K66" s="26"/>
      <c r="L66" s="26" t="s">
        <v>58</v>
      </c>
      <c r="M66" s="26" t="str">
        <f t="shared" si="7"/>
        <v>يفوق التوقعات</v>
      </c>
      <c r="N66" s="26"/>
      <c r="O66" s="26">
        <v>77</v>
      </c>
      <c r="P66" s="26" t="str">
        <f t="shared" si="0"/>
        <v>يلبى التوقعات</v>
      </c>
      <c r="Q66" s="26"/>
      <c r="R66" s="26" t="s">
        <v>58</v>
      </c>
      <c r="S66" s="26" t="s">
        <v>58</v>
      </c>
      <c r="T66" s="26" t="s">
        <v>58</v>
      </c>
      <c r="U66" s="29">
        <f t="array" ref="U66">IF(N(W66)=0,W66,SUM(IF(ISNUMBER($W$6:$W$108)*(W66&lt;$W$6:$W$108),1/COUNTIF($W$6:$W$108,$W$6:$W$108)))+1)</f>
        <v>27</v>
      </c>
      <c r="V66" s="9" t="str">
        <f t="array" ref="V66">IF(OR(C66="",F66="",I66="",O66=""),"",IF(AND(C66="غ",F66="غ",I66="غ",O66=""),"غ",IF(AND(C66&gt;=50,F66&gt;=50,I66&gt;=50,O66&gt;=50)," ناجح ","دون المستوى ")))</f>
        <v xml:space="preserve"> ناجح </v>
      </c>
      <c r="W66" s="11">
        <f t="array" ref="W66">IF(AND(C66="غ",F66="غ",I66="غ",O66="غ"),"غ",IF(AND(C66="صفر",F66="صفر",I66="صفر",O66="صفر"),"صفر",SUM(C66:O66)))</f>
        <v>344</v>
      </c>
      <c r="Y66" s="9" t="str">
        <f t="shared" si="5"/>
        <v xml:space="preserve"> ناجح </v>
      </c>
      <c r="AA66" s="11" t="str">
        <f t="shared" si="6"/>
        <v>ممتاز</v>
      </c>
    </row>
    <row r="67" spans="1:27" ht="21" customHeight="1">
      <c r="A67" s="24">
        <f>IF(B67="","",SUBTOTAL(3,$B$6:B67))</f>
        <v>62</v>
      </c>
      <c r="B67" s="25" t="s">
        <v>120</v>
      </c>
      <c r="C67" s="26">
        <v>86</v>
      </c>
      <c r="D67" s="26" t="str">
        <f t="shared" si="1"/>
        <v>يفوق التوقعات</v>
      </c>
      <c r="E67" s="26"/>
      <c r="F67" s="26">
        <v>81</v>
      </c>
      <c r="G67" s="26" t="str">
        <f t="shared" si="8"/>
        <v>يلبى التوقعات</v>
      </c>
      <c r="H67" s="26"/>
      <c r="I67" s="26">
        <v>92</v>
      </c>
      <c r="J67" s="26" t="str">
        <f t="shared" si="3"/>
        <v>يفوق التوقعات</v>
      </c>
      <c r="K67" s="26"/>
      <c r="L67" s="26" t="s">
        <v>58</v>
      </c>
      <c r="M67" s="26" t="str">
        <f t="shared" si="7"/>
        <v>يفوق التوقعات</v>
      </c>
      <c r="N67" s="26"/>
      <c r="O67" s="26">
        <v>88</v>
      </c>
      <c r="P67" s="26" t="str">
        <f t="shared" si="0"/>
        <v>يفوق التوقعات</v>
      </c>
      <c r="Q67" s="26"/>
      <c r="R67" s="26" t="s">
        <v>58</v>
      </c>
      <c r="S67" s="26" t="s">
        <v>58</v>
      </c>
      <c r="T67" s="26" t="s">
        <v>58</v>
      </c>
      <c r="U67" s="29">
        <f t="array" ref="U67">IF(N(W67)=0,W67,SUM(IF(ISNUMBER($W$6:$W$108)*(W67&lt;$W$6:$W$108),1/COUNTIF($W$6:$W$108,$W$6:$W$108)))+1)</f>
        <v>25</v>
      </c>
      <c r="V67" s="9" t="str">
        <f t="array" ref="V67">IF(OR(C67="",F67="",I67="",O67=""),"",IF(AND(C67="غ",F67="غ",I67="غ",O67=""),"غ",IF(AND(C67&gt;=50,F67&gt;=50,I67&gt;=50,O67&gt;=50)," ناجح ","دون المستوى ")))</f>
        <v xml:space="preserve"> ناجح </v>
      </c>
      <c r="W67" s="11">
        <f t="array" ref="W67">IF(AND(C67="غ",F67="غ",I67="غ",O67="غ"),"غ",IF(AND(C67="صفر",F67="صفر",I67="صفر",O67="صفر"),"صفر",SUM(C67:O67)))</f>
        <v>347</v>
      </c>
      <c r="Y67" s="9" t="str">
        <f t="shared" si="5"/>
        <v xml:space="preserve"> ناجح </v>
      </c>
      <c r="AA67" s="11" t="str">
        <f t="shared" si="6"/>
        <v>ممتاز</v>
      </c>
    </row>
    <row r="68" spans="1:27" ht="21" customHeight="1">
      <c r="A68" s="24">
        <f>IF(B68="","",SUBTOTAL(3,$B$6:B68))</f>
        <v>63</v>
      </c>
      <c r="B68" s="25" t="s">
        <v>121</v>
      </c>
      <c r="C68" s="26">
        <v>96</v>
      </c>
      <c r="D68" s="26" t="str">
        <f t="shared" si="1"/>
        <v>يفوق التوقعات</v>
      </c>
      <c r="E68" s="26"/>
      <c r="F68" s="26">
        <v>92</v>
      </c>
      <c r="G68" s="26" t="str">
        <f t="shared" si="8"/>
        <v>يفوق التوقعات</v>
      </c>
      <c r="H68" s="26"/>
      <c r="I68" s="26">
        <v>94</v>
      </c>
      <c r="J68" s="26" t="str">
        <f t="shared" si="3"/>
        <v>يفوق التوقعات</v>
      </c>
      <c r="K68" s="26"/>
      <c r="L68" s="26" t="s">
        <v>58</v>
      </c>
      <c r="M68" s="26" t="str">
        <f t="shared" si="7"/>
        <v>يفوق التوقعات</v>
      </c>
      <c r="N68" s="26"/>
      <c r="O68" s="26">
        <v>97</v>
      </c>
      <c r="P68" s="26" t="str">
        <f t="shared" si="0"/>
        <v>يفوق التوقعات</v>
      </c>
      <c r="Q68" s="26"/>
      <c r="R68" s="26" t="s">
        <v>58</v>
      </c>
      <c r="S68" s="26" t="s">
        <v>58</v>
      </c>
      <c r="T68" s="26" t="s">
        <v>58</v>
      </c>
      <c r="U68" s="29">
        <f t="array" ref="U68">IF(N(W68)=0,W68,SUM(IF(ISNUMBER($W$6:$W$108)*(W68&lt;$W$6:$W$108),1/COUNTIF($W$6:$W$108,$W$6:$W$108)))+1)</f>
        <v>1</v>
      </c>
      <c r="V68" s="9" t="str">
        <f t="array" ref="V68">IF(OR(C68="",F68="",I68="",O68=""),"",IF(AND(C68="غ",F68="غ",I68="غ",O68=""),"غ",IF(AND(C68&gt;=50,F68&gt;=50,I68&gt;=50,O68&gt;=50)," ناجح ","دون المستوى ")))</f>
        <v xml:space="preserve"> ناجح </v>
      </c>
      <c r="W68" s="11">
        <f t="array" ref="W68">IF(AND(C68="غ",F68="غ",I68="غ",O68="غ"),"غ",IF(AND(C68="صفر",F68="صفر",I68="صفر",O68="صفر"),"صفر",SUM(C68:O68)))</f>
        <v>379</v>
      </c>
      <c r="Y68" s="9" t="str">
        <f t="shared" si="5"/>
        <v xml:space="preserve"> ناجح </v>
      </c>
      <c r="AA68" s="11" t="str">
        <f t="shared" si="6"/>
        <v>ممتاز</v>
      </c>
    </row>
    <row r="69" spans="1:27" ht="21" customHeight="1">
      <c r="A69" s="24">
        <f>IF(B69="","",SUBTOTAL(3,$B$6:B69))</f>
        <v>64</v>
      </c>
      <c r="B69" s="25" t="s">
        <v>122</v>
      </c>
      <c r="C69" s="26">
        <v>69</v>
      </c>
      <c r="D69" s="26" t="str">
        <f t="shared" si="1"/>
        <v>يلبى التوقعات</v>
      </c>
      <c r="E69" s="26"/>
      <c r="F69" s="26">
        <v>72</v>
      </c>
      <c r="G69" s="26" t="str">
        <f t="shared" si="8"/>
        <v>يلبى التوقعات</v>
      </c>
      <c r="H69" s="26"/>
      <c r="I69" s="26">
        <v>90</v>
      </c>
      <c r="J69" s="26" t="str">
        <f t="shared" si="3"/>
        <v>يفوق التوقعات</v>
      </c>
      <c r="K69" s="26"/>
      <c r="L69" s="26" t="s">
        <v>58</v>
      </c>
      <c r="M69" s="26" t="str">
        <f t="shared" si="7"/>
        <v>يفوق التوقعات</v>
      </c>
      <c r="N69" s="26"/>
      <c r="O69" s="26">
        <v>80</v>
      </c>
      <c r="P69" s="26" t="str">
        <f t="shared" si="0"/>
        <v>يلبى التوقعات</v>
      </c>
      <c r="Q69" s="26"/>
      <c r="R69" s="26" t="s">
        <v>58</v>
      </c>
      <c r="S69" s="26" t="s">
        <v>58</v>
      </c>
      <c r="T69" s="26" t="s">
        <v>58</v>
      </c>
      <c r="U69" s="29">
        <f t="array" ref="U69">IF(N(W69)=0,W69,SUM(IF(ISNUMBER($W$6:$W$108)*(W69&lt;$W$6:$W$108),1/COUNTIF($W$6:$W$108,$W$6:$W$108)))+1)</f>
        <v>48.999999999999993</v>
      </c>
      <c r="V69" s="9" t="str">
        <f t="array" ref="V69">IF(OR(C69="",F69="",I69="",O69=""),"",IF(AND(C69="غ",F69="غ",I69="غ",O69=""),"غ",IF(AND(C69&gt;=50,F69&gt;=50,I69&gt;=50,O69&gt;=50)," ناجح ","دون المستوى ")))</f>
        <v xml:space="preserve"> ناجح </v>
      </c>
      <c r="W69" s="11">
        <f t="array" ref="W69">IF(AND(C69="غ",F69="غ",I69="غ",O69="غ"),"غ",IF(AND(C69="صفر",F69="صفر",I69="صفر",O69="صفر"),"صفر",SUM(C69:O69)))</f>
        <v>311</v>
      </c>
      <c r="Y69" s="9" t="str">
        <f t="shared" si="5"/>
        <v xml:space="preserve"> ناجح </v>
      </c>
      <c r="AA69" s="11" t="str">
        <f t="shared" si="6"/>
        <v>جيد جدا</v>
      </c>
    </row>
    <row r="70" spans="1:27" ht="21" customHeight="1">
      <c r="A70" s="24">
        <f>IF(B70="","",SUBTOTAL(3,$B$6:B70))</f>
        <v>65</v>
      </c>
      <c r="B70" s="25" t="s">
        <v>123</v>
      </c>
      <c r="C70" s="26">
        <v>75</v>
      </c>
      <c r="D70" s="26" t="str">
        <f t="shared" si="1"/>
        <v>يلبى التوقعات</v>
      </c>
      <c r="E70" s="26"/>
      <c r="F70" s="26">
        <v>69</v>
      </c>
      <c r="G70" s="26" t="str">
        <f t="shared" si="8"/>
        <v>يلبى التوقعات</v>
      </c>
      <c r="H70" s="26"/>
      <c r="I70" s="26">
        <v>86</v>
      </c>
      <c r="J70" s="26" t="str">
        <f t="shared" si="3"/>
        <v>يفوق التوقعات</v>
      </c>
      <c r="K70" s="26"/>
      <c r="L70" s="26" t="s">
        <v>58</v>
      </c>
      <c r="M70" s="26" t="str">
        <f t="shared" si="7"/>
        <v>يفوق التوقعات</v>
      </c>
      <c r="N70" s="26"/>
      <c r="O70" s="26">
        <v>56</v>
      </c>
      <c r="P70" s="26" t="str">
        <f t="shared" ref="P70:P108" si="9">IF(O70="غ","غ",IF(OR(O70="صفر",O70&lt;$O$4*0.5),"أقل من المتوقع",IF(O70&gt;=$O$4*0.85,"يفوق التوقعات",IF(O70&gt;=$O$4*0.65,"يلبى التوقعات",IF(O70&gt;=$O$4*0.5,"يلبى التوقعات أحيانا","أقل من المتوقع")))))</f>
        <v>يلبى التوقعات أحيانا</v>
      </c>
      <c r="Q70" s="26"/>
      <c r="R70" s="26" t="s">
        <v>58</v>
      </c>
      <c r="S70" s="26" t="s">
        <v>58</v>
      </c>
      <c r="T70" s="26" t="s">
        <v>58</v>
      </c>
      <c r="U70" s="29">
        <f t="array" ref="U70">IF(N(W70)=0,W70,SUM(IF(ISNUMBER($W$6:$W$108)*(W70&lt;$W$6:$W$108),1/COUNTIF($W$6:$W$108,$W$6:$W$108)))+1)</f>
        <v>57.999999999999993</v>
      </c>
      <c r="V70" s="9" t="str">
        <f t="array" ref="V70">IF(OR(C70="",F70="",I70="",O70=""),"",IF(AND(C70="غ",F70="غ",I70="غ",O70=""),"غ",IF(AND(C70&gt;=50,F70&gt;=50,I70&gt;=50,O70&gt;=50)," ناجح ","دون المستوى ")))</f>
        <v xml:space="preserve"> ناجح </v>
      </c>
      <c r="W70" s="11">
        <f t="array" ref="W70">IF(AND(C70="غ",F70="غ",I70="غ",O70="غ"),"غ",IF(AND(C70="صفر",F70="صفر",I70="صفر",O70="صفر"),"صفر",SUM(C70:O70)))</f>
        <v>286</v>
      </c>
      <c r="Y70" s="9" t="str">
        <f t="shared" si="5"/>
        <v xml:space="preserve"> ناجح </v>
      </c>
      <c r="AA70" s="11" t="str">
        <f t="shared" si="6"/>
        <v>جيد</v>
      </c>
    </row>
    <row r="71" spans="1:27" ht="21" customHeight="1">
      <c r="A71" s="24">
        <f>IF(B71="","",SUBTOTAL(3,$B$6:B71))</f>
        <v>66</v>
      </c>
      <c r="B71" s="25" t="s">
        <v>124</v>
      </c>
      <c r="C71" s="26">
        <v>93</v>
      </c>
      <c r="D71" s="26" t="str">
        <f t="shared" ref="D71:D108" si="10">IF(C71="غ","غ",IF(OR(C71="صفر",C71&lt;$C$4*0.5),"أقل من المتوقع",IF(C71&gt;=$C$4*0.85,"يفوق التوقعات",IF(C71&gt;=$C$4*0.65,"يلبى التوقعات",IF(C71&gt;=$C$4*0.5,"يلبى التوقعات أحيانا","أقل من المتوقع")))))</f>
        <v>يفوق التوقعات</v>
      </c>
      <c r="E71" s="26"/>
      <c r="F71" s="26">
        <v>90</v>
      </c>
      <c r="G71" s="26" t="str">
        <f t="shared" si="8"/>
        <v>يفوق التوقعات</v>
      </c>
      <c r="H71" s="26"/>
      <c r="I71" s="26">
        <v>93</v>
      </c>
      <c r="J71" s="26" t="str">
        <f t="shared" ref="J71:J108" si="11">IF(I71="غ","غ",IF(OR(I71="صفر",I71&lt;$I$4*0.5),"أقل من المتوقع",IF(I71&gt;=$I$4*0.85,"يفوق التوقعات",IF(I71&gt;=$I$4*0.65,"يلبى التوقعات",IF(I71&gt;=$I$4*0.5,"يلبى التوقعات أحيانا","أقل من المتوقع")))))</f>
        <v>يفوق التوقعات</v>
      </c>
      <c r="K71" s="26"/>
      <c r="L71" s="26" t="s">
        <v>58</v>
      </c>
      <c r="M71" s="26" t="str">
        <f t="shared" si="7"/>
        <v>يفوق التوقعات</v>
      </c>
      <c r="N71" s="26"/>
      <c r="O71" s="26">
        <v>80</v>
      </c>
      <c r="P71" s="26" t="str">
        <f t="shared" si="9"/>
        <v>يلبى التوقعات</v>
      </c>
      <c r="Q71" s="26"/>
      <c r="R71" s="26" t="s">
        <v>58</v>
      </c>
      <c r="S71" s="26" t="s">
        <v>58</v>
      </c>
      <c r="T71" s="26" t="s">
        <v>58</v>
      </c>
      <c r="U71" s="29">
        <f t="array" ref="U71">IF(N(W71)=0,W71,SUM(IF(ISNUMBER($W$6:$W$108)*(W71&lt;$W$6:$W$108),1/COUNTIF($W$6:$W$108,$W$6:$W$108)))+1)</f>
        <v>19</v>
      </c>
      <c r="V71" s="9" t="str">
        <f t="array" ref="V71">IF(OR(C71="",F71="",I71="",O71=""),"",IF(AND(C71="غ",F71="غ",I71="غ",O71=""),"غ",IF(AND(C71&gt;=50,F71&gt;=50,I71&gt;=50,O71&gt;=50)," ناجح ","دون المستوى ")))</f>
        <v xml:space="preserve"> ناجح </v>
      </c>
      <c r="W71" s="11">
        <f t="array" ref="W71">IF(AND(C71="غ",F71="غ",I71="غ",O71="غ"),"غ",IF(AND(C71="صفر",F71="صفر",I71="صفر",O71="صفر"),"صفر",SUM(C71:O71)))</f>
        <v>356</v>
      </c>
      <c r="Y71" s="9" t="str">
        <f t="shared" ref="Y71:Y108" si="12">IF(COUNTIF(C71:O71,"غ")&gt;=1,"غ",IF(COUNTIF(C71:O71,"صفر")&gt;=1,"دورثان ",IF(AND(C71&gt;=50,F71&gt;=50,I71&gt;=50,O71&gt;=50)," ناجح ","دورثان ")))</f>
        <v xml:space="preserve"> ناجح </v>
      </c>
      <c r="AA71" s="11" t="str">
        <f t="shared" ref="AA71:AA108" si="13">IF(OR(W71="غ",W71="صفر"),"دون المستوى",IF(W71&gt;=$X$6*0.85,"ممتاز",IF(W71&gt;=$X$6*0.75,"جيد جدا",IF(W71&gt;=$X$6*0.65,"جيد",IF(W71&gt;=$X$6*0.5,"مقبول","دون المستوى")))))</f>
        <v>ممتاز</v>
      </c>
    </row>
    <row r="72" spans="1:27" ht="21" customHeight="1">
      <c r="A72" s="24">
        <f>IF(B72="","",SUBTOTAL(3,$B$6:B72))</f>
        <v>67</v>
      </c>
      <c r="B72" s="25" t="s">
        <v>125</v>
      </c>
      <c r="C72" s="26">
        <v>91</v>
      </c>
      <c r="D72" s="26" t="str">
        <f t="shared" si="10"/>
        <v>يفوق التوقعات</v>
      </c>
      <c r="E72" s="26"/>
      <c r="F72" s="26">
        <v>85</v>
      </c>
      <c r="G72" s="26" t="str">
        <f t="shared" si="8"/>
        <v>يفوق التوقعات</v>
      </c>
      <c r="H72" s="26"/>
      <c r="I72" s="26">
        <v>84</v>
      </c>
      <c r="J72" s="26" t="str">
        <f t="shared" si="11"/>
        <v>يلبى التوقعات</v>
      </c>
      <c r="K72" s="26"/>
      <c r="L72" s="26" t="s">
        <v>58</v>
      </c>
      <c r="M72" s="26" t="str">
        <f t="shared" si="7"/>
        <v>يفوق التوقعات</v>
      </c>
      <c r="N72" s="26"/>
      <c r="O72" s="26">
        <v>68</v>
      </c>
      <c r="P72" s="26" t="str">
        <f t="shared" si="9"/>
        <v>يلبى التوقعات</v>
      </c>
      <c r="Q72" s="26"/>
      <c r="R72" s="26" t="s">
        <v>58</v>
      </c>
      <c r="S72" s="26" t="s">
        <v>58</v>
      </c>
      <c r="T72" s="26" t="s">
        <v>58</v>
      </c>
      <c r="U72" s="29">
        <f t="array" ref="U72">IF(N(W72)=0,W72,SUM(IF(ISNUMBER($W$6:$W$108)*(W72&lt;$W$6:$W$108),1/COUNTIF($W$6:$W$108,$W$6:$W$108)))+1)</f>
        <v>39</v>
      </c>
      <c r="V72" s="9" t="str">
        <f t="array" ref="V72">IF(OR(C72="",F72="",I72="",O72=""),"",IF(AND(C72="غ",F72="غ",I72="غ",O72=""),"غ",IF(AND(C72&gt;=50,F72&gt;=50,I72&gt;=50,O72&gt;=50)," ناجح ","دون المستوى ")))</f>
        <v xml:space="preserve"> ناجح </v>
      </c>
      <c r="W72" s="11">
        <f t="array" ref="W72">IF(AND(C72="غ",F72="غ",I72="غ",O72="غ"),"غ",IF(AND(C72="صفر",F72="صفر",I72="صفر",O72="صفر"),"صفر",SUM(C72:O72)))</f>
        <v>328</v>
      </c>
      <c r="Y72" s="9" t="str">
        <f t="shared" si="12"/>
        <v xml:space="preserve"> ناجح </v>
      </c>
      <c r="AA72" s="11" t="str">
        <f t="shared" si="13"/>
        <v>جيد جدا</v>
      </c>
    </row>
    <row r="73" spans="1:27" ht="21" customHeight="1">
      <c r="A73" s="24">
        <f>IF(B73="","",SUBTOTAL(3,$B$6:B73))</f>
        <v>68</v>
      </c>
      <c r="B73" s="25" t="s">
        <v>126</v>
      </c>
      <c r="C73" s="26">
        <v>88</v>
      </c>
      <c r="D73" s="26" t="str">
        <f t="shared" si="10"/>
        <v>يفوق التوقعات</v>
      </c>
      <c r="E73" s="26"/>
      <c r="F73" s="26">
        <v>82</v>
      </c>
      <c r="G73" s="26" t="str">
        <f t="shared" si="8"/>
        <v>يلبى التوقعات</v>
      </c>
      <c r="H73" s="26"/>
      <c r="I73" s="26">
        <v>91</v>
      </c>
      <c r="J73" s="26" t="str">
        <f t="shared" si="11"/>
        <v>يفوق التوقعات</v>
      </c>
      <c r="K73" s="26"/>
      <c r="L73" s="26" t="s">
        <v>58</v>
      </c>
      <c r="M73" s="26" t="str">
        <f t="shared" si="7"/>
        <v>يفوق التوقعات</v>
      </c>
      <c r="N73" s="26"/>
      <c r="O73" s="26">
        <v>95</v>
      </c>
      <c r="P73" s="26" t="str">
        <f t="shared" si="9"/>
        <v>يفوق التوقعات</v>
      </c>
      <c r="Q73" s="26"/>
      <c r="R73" s="26" t="s">
        <v>58</v>
      </c>
      <c r="S73" s="26" t="s">
        <v>58</v>
      </c>
      <c r="T73" s="26" t="s">
        <v>58</v>
      </c>
      <c r="U73" s="29">
        <f t="array" ref="U73">IF(N(W73)=0,W73,SUM(IF(ISNUMBER($W$6:$W$108)*(W73&lt;$W$6:$W$108),1/COUNTIF($W$6:$W$108,$W$6:$W$108)))+1)</f>
        <v>19</v>
      </c>
      <c r="V73" s="9" t="str">
        <f t="array" ref="V73">IF(OR(C73="",F73="",I73="",O73=""),"",IF(AND(C73="غ",F73="غ",I73="غ",O73=""),"غ",IF(AND(C73&gt;=50,F73&gt;=50,I73&gt;=50,O73&gt;=50)," ناجح ","دون المستوى ")))</f>
        <v xml:space="preserve"> ناجح </v>
      </c>
      <c r="W73" s="11">
        <f t="array" ref="W73">IF(AND(C73="غ",F73="غ",I73="غ",O73="غ"),"غ",IF(AND(C73="صفر",F73="صفر",I73="صفر",O73="صفر"),"صفر",SUM(C73:O73)))</f>
        <v>356</v>
      </c>
      <c r="Y73" s="9" t="str">
        <f t="shared" si="12"/>
        <v xml:space="preserve"> ناجح </v>
      </c>
      <c r="AA73" s="11" t="str">
        <f t="shared" si="13"/>
        <v>ممتاز</v>
      </c>
    </row>
    <row r="74" spans="1:27" ht="21" customHeight="1">
      <c r="A74" s="24">
        <f>IF(B74="","",SUBTOTAL(3,$B$6:B74))</f>
        <v>69</v>
      </c>
      <c r="B74" s="25" t="s">
        <v>127</v>
      </c>
      <c r="C74" s="26">
        <v>80</v>
      </c>
      <c r="D74" s="26" t="str">
        <f t="shared" si="10"/>
        <v>يلبى التوقعات</v>
      </c>
      <c r="E74" s="26"/>
      <c r="F74" s="26">
        <v>68</v>
      </c>
      <c r="G74" s="26" t="str">
        <f t="shared" si="8"/>
        <v>يلبى التوقعات</v>
      </c>
      <c r="H74" s="26"/>
      <c r="I74" s="26">
        <v>84</v>
      </c>
      <c r="J74" s="26" t="str">
        <f t="shared" si="11"/>
        <v>يلبى التوقعات</v>
      </c>
      <c r="K74" s="26"/>
      <c r="L74" s="26" t="s">
        <v>58</v>
      </c>
      <c r="M74" s="26" t="str">
        <f t="shared" si="7"/>
        <v>يفوق التوقعات</v>
      </c>
      <c r="N74" s="26"/>
      <c r="O74" s="26">
        <v>87</v>
      </c>
      <c r="P74" s="26" t="str">
        <f t="shared" si="9"/>
        <v>يفوق التوقعات</v>
      </c>
      <c r="Q74" s="26"/>
      <c r="R74" s="26" t="s">
        <v>58</v>
      </c>
      <c r="S74" s="26" t="s">
        <v>58</v>
      </c>
      <c r="T74" s="26" t="s">
        <v>58</v>
      </c>
      <c r="U74" s="29">
        <f t="array" ref="U74">IF(N(W74)=0,W74,SUM(IF(ISNUMBER($W$6:$W$108)*(W74&lt;$W$6:$W$108),1/COUNTIF($W$6:$W$108,$W$6:$W$108)))+1)</f>
        <v>44.999999999999993</v>
      </c>
      <c r="V74" s="9" t="str">
        <f t="array" ref="V74">IF(OR(C74="",F74="",I74="",O74=""),"",IF(AND(C74="غ",F74="غ",I74="غ",O74=""),"غ",IF(AND(C74&gt;=50,F74&gt;=50,I74&gt;=50,O74&gt;=50)," ناجح ","دون المستوى ")))</f>
        <v xml:space="preserve"> ناجح </v>
      </c>
      <c r="W74" s="11">
        <f t="array" ref="W74">IF(AND(C74="غ",F74="غ",I74="غ",O74="غ"),"غ",IF(AND(C74="صفر",F74="صفر",I74="صفر",O74="صفر"),"صفر",SUM(C74:O74)))</f>
        <v>319</v>
      </c>
      <c r="Y74" s="9" t="str">
        <f t="shared" si="12"/>
        <v xml:space="preserve"> ناجح </v>
      </c>
      <c r="AA74" s="11" t="str">
        <f t="shared" si="13"/>
        <v>جيد جدا</v>
      </c>
    </row>
    <row r="75" spans="1:27" ht="21" customHeight="1">
      <c r="A75" s="24">
        <f>IF(B75="","",SUBTOTAL(3,$B$6:B75))</f>
        <v>70</v>
      </c>
      <c r="B75" s="25" t="s">
        <v>128</v>
      </c>
      <c r="C75" s="26">
        <v>87</v>
      </c>
      <c r="D75" s="26" t="str">
        <f t="shared" si="10"/>
        <v>يفوق التوقعات</v>
      </c>
      <c r="E75" s="26"/>
      <c r="F75" s="26">
        <v>83</v>
      </c>
      <c r="G75" s="26" t="str">
        <f t="shared" si="8"/>
        <v>يلبى التوقعات</v>
      </c>
      <c r="H75" s="26"/>
      <c r="I75" s="26">
        <v>88</v>
      </c>
      <c r="J75" s="26" t="str">
        <f t="shared" si="11"/>
        <v>يفوق التوقعات</v>
      </c>
      <c r="K75" s="26"/>
      <c r="L75" s="26" t="s">
        <v>58</v>
      </c>
      <c r="M75" s="26" t="str">
        <f t="shared" ref="M75:M108" si="14">IF(L75="غ","غ",IF(OR(L75="صفر",L75&lt;$L$4*0.5),"أقل من المتوقع",IF(L75&gt;=$L$4*0.85,"يفوق التوقعات",IF(L75&gt;=$L$4*0.65,"يلبى التوقعات",IF(L75&gt;=$L$4*0.5,"يلبى التوقعات أحيانا","أقل من المتوقع")))))</f>
        <v>يفوق التوقعات</v>
      </c>
      <c r="N75" s="26"/>
      <c r="O75" s="26">
        <v>55</v>
      </c>
      <c r="P75" s="26" t="str">
        <f t="shared" si="9"/>
        <v>يلبى التوقعات أحيانا</v>
      </c>
      <c r="Q75" s="26"/>
      <c r="R75" s="26" t="s">
        <v>58</v>
      </c>
      <c r="S75" s="26" t="s">
        <v>58</v>
      </c>
      <c r="T75" s="26" t="s">
        <v>58</v>
      </c>
      <c r="U75" s="29">
        <f t="array" ref="U75">IF(N(W75)=0,W75,SUM(IF(ISNUMBER($W$6:$W$108)*(W75&lt;$W$6:$W$108),1/COUNTIF($W$6:$W$108,$W$6:$W$108)))+1)</f>
        <v>47.999999999999993</v>
      </c>
      <c r="V75" s="9" t="str">
        <f t="array" ref="V75">IF(OR(C75="",F75="",I75="",O75=""),"",IF(AND(C75="غ",F75="غ",I75="غ",O75=""),"غ",IF(AND(C75&gt;=50,F75&gt;=50,I75&gt;=50,O75&gt;=50)," ناجح ","دون المستوى ")))</f>
        <v xml:space="preserve"> ناجح </v>
      </c>
      <c r="W75" s="11">
        <f t="array" ref="W75">IF(AND(C75="غ",F75="غ",I75="غ",O75="غ"),"غ",IF(AND(C75="صفر",F75="صفر",I75="صفر",O75="صفر"),"صفر",SUM(C75:O75)))</f>
        <v>313</v>
      </c>
      <c r="Y75" s="9" t="str">
        <f t="shared" si="12"/>
        <v xml:space="preserve"> ناجح </v>
      </c>
      <c r="AA75" s="11" t="str">
        <f t="shared" si="13"/>
        <v>جيد جدا</v>
      </c>
    </row>
    <row r="76" spans="1:27" ht="21" customHeight="1">
      <c r="A76" s="24">
        <f>IF(B76="","",SUBTOTAL(3,$B$6:B76))</f>
        <v>71</v>
      </c>
      <c r="B76" s="25" t="s">
        <v>129</v>
      </c>
      <c r="C76" s="26">
        <v>82</v>
      </c>
      <c r="D76" s="26" t="str">
        <f t="shared" si="10"/>
        <v>يلبى التوقعات</v>
      </c>
      <c r="E76" s="26"/>
      <c r="F76" s="26">
        <v>67</v>
      </c>
      <c r="G76" s="26" t="str">
        <f t="shared" si="8"/>
        <v>يلبى التوقعات</v>
      </c>
      <c r="H76" s="26"/>
      <c r="I76" s="26">
        <v>72</v>
      </c>
      <c r="J76" s="26" t="str">
        <f t="shared" si="11"/>
        <v>يلبى التوقعات</v>
      </c>
      <c r="K76" s="26"/>
      <c r="L76" s="26" t="s">
        <v>58</v>
      </c>
      <c r="M76" s="26" t="str">
        <f t="shared" si="14"/>
        <v>يفوق التوقعات</v>
      </c>
      <c r="N76" s="26"/>
      <c r="O76" s="26">
        <v>60</v>
      </c>
      <c r="P76" s="26" t="str">
        <f t="shared" si="9"/>
        <v>يلبى التوقعات أحيانا</v>
      </c>
      <c r="Q76" s="26"/>
      <c r="R76" s="26" t="s">
        <v>58</v>
      </c>
      <c r="S76" s="26" t="s">
        <v>58</v>
      </c>
      <c r="T76" s="26" t="s">
        <v>58</v>
      </c>
      <c r="U76" s="29">
        <f t="array" ref="U76">IF(N(W76)=0,W76,SUM(IF(ISNUMBER($W$6:$W$108)*(W76&lt;$W$6:$W$108),1/COUNTIF($W$6:$W$108,$W$6:$W$108)))+1)</f>
        <v>59.999999999999993</v>
      </c>
      <c r="V76" s="9" t="str">
        <f t="array" ref="V76">IF(OR(C76="",F76="",I76="",O76=""),"",IF(AND(C76="غ",F76="غ",I76="غ",O76=""),"غ",IF(AND(C76&gt;=50,F76&gt;=50,I76&gt;=50,O76&gt;=50)," ناجح ","دون المستوى ")))</f>
        <v xml:space="preserve"> ناجح </v>
      </c>
      <c r="W76" s="11">
        <f t="array" ref="W76">IF(AND(C76="غ",F76="غ",I76="غ",O76="غ"),"غ",IF(AND(C76="صفر",F76="صفر",I76="صفر",O76="صفر"),"صفر",SUM(C76:O76)))</f>
        <v>281</v>
      </c>
      <c r="Y76" s="9" t="str">
        <f t="shared" si="12"/>
        <v xml:space="preserve"> ناجح </v>
      </c>
      <c r="AA76" s="11" t="str">
        <f t="shared" si="13"/>
        <v>جيد</v>
      </c>
    </row>
    <row r="77" spans="1:27" ht="21" customHeight="1">
      <c r="A77" s="24">
        <f>IF(B77="","",SUBTOTAL(3,$B$6:B77))</f>
        <v>72</v>
      </c>
      <c r="B77" s="25" t="s">
        <v>130</v>
      </c>
      <c r="C77" s="26">
        <v>57</v>
      </c>
      <c r="D77" s="26" t="str">
        <f t="shared" si="10"/>
        <v>يلبى التوقعات أحيانا</v>
      </c>
      <c r="E77" s="26"/>
      <c r="F77" s="26">
        <v>76</v>
      </c>
      <c r="G77" s="26" t="str">
        <f t="shared" si="8"/>
        <v>يلبى التوقعات</v>
      </c>
      <c r="H77" s="26"/>
      <c r="I77" s="26">
        <v>63</v>
      </c>
      <c r="J77" s="26" t="str">
        <f t="shared" si="11"/>
        <v>يلبى التوقعات أحيانا</v>
      </c>
      <c r="K77" s="26"/>
      <c r="L77" s="26" t="s">
        <v>58</v>
      </c>
      <c r="M77" s="26" t="str">
        <f t="shared" si="14"/>
        <v>يفوق التوقعات</v>
      </c>
      <c r="N77" s="26"/>
      <c r="O77" s="26">
        <v>70</v>
      </c>
      <c r="P77" s="26" t="str">
        <f t="shared" si="9"/>
        <v>يلبى التوقعات</v>
      </c>
      <c r="Q77" s="26"/>
      <c r="R77" s="26" t="s">
        <v>58</v>
      </c>
      <c r="S77" s="26" t="s">
        <v>58</v>
      </c>
      <c r="T77" s="26" t="s">
        <v>58</v>
      </c>
      <c r="U77" s="29">
        <f t="array" ref="U77">IF(N(W77)=0,W77,SUM(IF(ISNUMBER($W$6:$W$108)*(W77&lt;$W$6:$W$108),1/COUNTIF($W$6:$W$108,$W$6:$W$108)))+1)</f>
        <v>67</v>
      </c>
      <c r="V77" s="9" t="str">
        <f t="array" ref="V77">IF(OR(C77="",F77="",I77="",O77=""),"",IF(AND(C77="غ",F77="غ",I77="غ",O77=""),"غ",IF(AND(C77&gt;=50,F77&gt;=50,I77&gt;=50,O77&gt;=50)," ناجح ","دون المستوى ")))</f>
        <v xml:space="preserve"> ناجح </v>
      </c>
      <c r="W77" s="11">
        <f t="array" ref="W77">IF(AND(C77="غ",F77="غ",I77="غ",O77="غ"),"غ",IF(AND(C77="صفر",F77="صفر",I77="صفر",O77="صفر"),"صفر",SUM(C77:O77)))</f>
        <v>266</v>
      </c>
      <c r="Y77" s="9" t="str">
        <f t="shared" si="12"/>
        <v xml:space="preserve"> ناجح </v>
      </c>
      <c r="AA77" s="11" t="str">
        <f t="shared" si="13"/>
        <v>جيد</v>
      </c>
    </row>
    <row r="78" spans="1:27" ht="21" customHeight="1">
      <c r="A78" s="24">
        <f>IF(B78="","",SUBTOTAL(3,$B$6:B78))</f>
        <v>73</v>
      </c>
      <c r="B78" s="25" t="s">
        <v>131</v>
      </c>
      <c r="C78" s="26">
        <v>79</v>
      </c>
      <c r="D78" s="26" t="str">
        <f t="shared" si="10"/>
        <v>يلبى التوقعات</v>
      </c>
      <c r="E78" s="26"/>
      <c r="F78" s="26">
        <v>86</v>
      </c>
      <c r="G78" s="26" t="str">
        <f t="shared" si="8"/>
        <v>يفوق التوقعات</v>
      </c>
      <c r="H78" s="26"/>
      <c r="I78" s="26">
        <v>70</v>
      </c>
      <c r="J78" s="26" t="str">
        <f t="shared" si="11"/>
        <v>يلبى التوقعات</v>
      </c>
      <c r="K78" s="26"/>
      <c r="L78" s="26" t="s">
        <v>58</v>
      </c>
      <c r="M78" s="26" t="str">
        <f t="shared" si="14"/>
        <v>يفوق التوقعات</v>
      </c>
      <c r="N78" s="26"/>
      <c r="O78" s="26">
        <v>66</v>
      </c>
      <c r="P78" s="26" t="str">
        <f t="shared" si="9"/>
        <v>يلبى التوقعات</v>
      </c>
      <c r="Q78" s="26"/>
      <c r="R78" s="26" t="s">
        <v>58</v>
      </c>
      <c r="S78" s="26" t="s">
        <v>58</v>
      </c>
      <c r="T78" s="26" t="s">
        <v>58</v>
      </c>
      <c r="U78" s="29">
        <f t="array" ref="U78">IF(N(W78)=0,W78,SUM(IF(ISNUMBER($W$6:$W$108)*(W78&lt;$W$6:$W$108),1/COUNTIF($W$6:$W$108,$W$6:$W$108)))+1)</f>
        <v>52.999999999999993</v>
      </c>
      <c r="V78" s="9" t="str">
        <f t="array" ref="V78">IF(OR(C78="",F78="",I78="",O78=""),"",IF(AND(C78="غ",F78="غ",I78="غ",O78=""),"غ",IF(AND(C78&gt;=50,F78&gt;=50,I78&gt;=50,O78&gt;=50)," ناجح ","دون المستوى ")))</f>
        <v xml:space="preserve"> ناجح </v>
      </c>
      <c r="W78" s="11">
        <f t="array" ref="W78">IF(AND(C78="غ",F78="غ",I78="غ",O78="غ"),"غ",IF(AND(C78="صفر",F78="صفر",I78="صفر",O78="صفر"),"صفر",SUM(C78:O78)))</f>
        <v>301</v>
      </c>
      <c r="Y78" s="9" t="str">
        <f t="shared" si="12"/>
        <v xml:space="preserve"> ناجح </v>
      </c>
      <c r="AA78" s="11" t="str">
        <f t="shared" si="13"/>
        <v>جيد جدا</v>
      </c>
    </row>
    <row r="79" spans="1:27" ht="21" customHeight="1">
      <c r="A79" s="24">
        <f>IF(B79="","",SUBTOTAL(3,$B$6:B79))</f>
        <v>74</v>
      </c>
      <c r="B79" s="25" t="s">
        <v>132</v>
      </c>
      <c r="C79" s="26">
        <v>80</v>
      </c>
      <c r="D79" s="26" t="str">
        <f t="shared" si="10"/>
        <v>يلبى التوقعات</v>
      </c>
      <c r="E79" s="26"/>
      <c r="F79" s="26">
        <v>72</v>
      </c>
      <c r="G79" s="26" t="str">
        <f t="shared" si="8"/>
        <v>يلبى التوقعات</v>
      </c>
      <c r="H79" s="26"/>
      <c r="I79" s="26">
        <v>81</v>
      </c>
      <c r="J79" s="26" t="str">
        <f t="shared" si="11"/>
        <v>يلبى التوقعات</v>
      </c>
      <c r="K79" s="26"/>
      <c r="L79" s="26" t="s">
        <v>58</v>
      </c>
      <c r="M79" s="26" t="str">
        <f t="shared" si="14"/>
        <v>يفوق التوقعات</v>
      </c>
      <c r="N79" s="26"/>
      <c r="O79" s="26">
        <v>63</v>
      </c>
      <c r="P79" s="26" t="str">
        <f t="shared" si="9"/>
        <v>يلبى التوقعات أحيانا</v>
      </c>
      <c r="Q79" s="26"/>
      <c r="R79" s="26" t="s">
        <v>58</v>
      </c>
      <c r="S79" s="26" t="s">
        <v>58</v>
      </c>
      <c r="T79" s="26" t="s">
        <v>58</v>
      </c>
      <c r="U79" s="29">
        <f t="array" ref="U79">IF(N(W79)=0,W79,SUM(IF(ISNUMBER($W$6:$W$108)*(W79&lt;$W$6:$W$108),1/COUNTIF($W$6:$W$108,$W$6:$W$108)))+1)</f>
        <v>56.999999999999993</v>
      </c>
      <c r="V79" s="9" t="str">
        <f t="array" ref="V79">IF(OR(C79="",F79="",I79="",O79=""),"",IF(AND(C79="غ",F79="غ",I79="غ",O79=""),"غ",IF(AND(C79&gt;=50,F79&gt;=50,I79&gt;=50,O79&gt;=50)," ناجح ","دون المستوى ")))</f>
        <v xml:space="preserve"> ناجح </v>
      </c>
      <c r="W79" s="11">
        <f t="array" ref="W79">IF(AND(C79="غ",F79="غ",I79="غ",O79="غ"),"غ",IF(AND(C79="صفر",F79="صفر",I79="صفر",O79="صفر"),"صفر",SUM(C79:O79)))</f>
        <v>296</v>
      </c>
      <c r="Y79" s="9" t="str">
        <f t="shared" si="12"/>
        <v xml:space="preserve"> ناجح </v>
      </c>
      <c r="AA79" s="11" t="str">
        <f t="shared" si="13"/>
        <v>جيد</v>
      </c>
    </row>
    <row r="80" spans="1:27" ht="21" customHeight="1">
      <c r="A80" s="24">
        <f>IF(B80="","",SUBTOTAL(3,$B$6:B80))</f>
        <v>75</v>
      </c>
      <c r="B80" s="25" t="s">
        <v>133</v>
      </c>
      <c r="C80" s="26">
        <v>91</v>
      </c>
      <c r="D80" s="26" t="str">
        <f t="shared" si="10"/>
        <v>يفوق التوقعات</v>
      </c>
      <c r="E80" s="26"/>
      <c r="F80" s="26">
        <v>63</v>
      </c>
      <c r="G80" s="26" t="str">
        <f t="shared" ref="G80:G108" si="15">IF(F80="غ","غ",IF(OR(F80="صفر",F80&lt;$F$4*0.5),"أقل من المتوقع",IF(F80&gt;=$F$4*0.85,"يفوق التوقعات",IF(F80&gt;=$F$4*0.65,"يلبى التوقعات",IF(F80&gt;=$F$4*0.5,"يلبى التوقعات أحيانا","أقل من المتوقع")))))</f>
        <v>يلبى التوقعات أحيانا</v>
      </c>
      <c r="H80" s="26"/>
      <c r="I80" s="26">
        <v>88</v>
      </c>
      <c r="J80" s="26" t="str">
        <f t="shared" si="11"/>
        <v>يفوق التوقعات</v>
      </c>
      <c r="K80" s="26"/>
      <c r="L80" s="26" t="s">
        <v>58</v>
      </c>
      <c r="M80" s="26" t="str">
        <f t="shared" si="14"/>
        <v>يفوق التوقعات</v>
      </c>
      <c r="N80" s="26"/>
      <c r="O80" s="26">
        <v>86</v>
      </c>
      <c r="P80" s="26" t="str">
        <f t="shared" si="9"/>
        <v>يفوق التوقعات</v>
      </c>
      <c r="Q80" s="26"/>
      <c r="R80" s="26" t="s">
        <v>58</v>
      </c>
      <c r="S80" s="26" t="s">
        <v>58</v>
      </c>
      <c r="T80" s="26" t="s">
        <v>58</v>
      </c>
      <c r="U80" s="29">
        <f t="array" ref="U80">IF(N(W80)=0,W80,SUM(IF(ISNUMBER($W$6:$W$108)*(W80&lt;$W$6:$W$108),1/COUNTIF($W$6:$W$108,$W$6:$W$108)))+1)</f>
        <v>39</v>
      </c>
      <c r="V80" s="9" t="str">
        <f t="array" ref="V80">IF(OR(C80="",F80="",I80="",O80=""),"",IF(AND(C80="غ",F80="غ",I80="غ",O80=""),"غ",IF(AND(C80&gt;=50,F80&gt;=50,I80&gt;=50,O80&gt;=50)," ناجح ","دون المستوى ")))</f>
        <v xml:space="preserve"> ناجح </v>
      </c>
      <c r="W80" s="11">
        <f t="array" ref="W80">IF(AND(C80="غ",F80="غ",I80="غ",O80="غ"),"غ",IF(AND(C80="صفر",F80="صفر",I80="صفر",O80="صفر"),"صفر",SUM(C80:O80)))</f>
        <v>328</v>
      </c>
      <c r="Y80" s="9" t="str">
        <f t="shared" si="12"/>
        <v xml:space="preserve"> ناجح </v>
      </c>
      <c r="AA80" s="11" t="str">
        <f t="shared" si="13"/>
        <v>جيد جدا</v>
      </c>
    </row>
    <row r="81" spans="1:27" ht="21" customHeight="1">
      <c r="A81" s="24">
        <f>IF(B81="","",SUBTOTAL(3,$B$6:B81))</f>
        <v>76</v>
      </c>
      <c r="B81" s="25" t="s">
        <v>134</v>
      </c>
      <c r="C81" s="26">
        <v>97</v>
      </c>
      <c r="D81" s="26" t="str">
        <f t="shared" si="10"/>
        <v>يفوق التوقعات</v>
      </c>
      <c r="E81" s="26"/>
      <c r="F81" s="26">
        <v>88</v>
      </c>
      <c r="G81" s="26" t="str">
        <f t="shared" si="15"/>
        <v>يفوق التوقعات</v>
      </c>
      <c r="H81" s="26"/>
      <c r="I81" s="26">
        <v>91</v>
      </c>
      <c r="J81" s="26" t="str">
        <f t="shared" si="11"/>
        <v>يفوق التوقعات</v>
      </c>
      <c r="K81" s="26"/>
      <c r="L81" s="26" t="s">
        <v>58</v>
      </c>
      <c r="M81" s="26" t="str">
        <f t="shared" si="14"/>
        <v>يفوق التوقعات</v>
      </c>
      <c r="N81" s="26"/>
      <c r="O81" s="26">
        <v>90</v>
      </c>
      <c r="P81" s="26" t="str">
        <f t="shared" si="9"/>
        <v>يفوق التوقعات</v>
      </c>
      <c r="Q81" s="26"/>
      <c r="R81" s="26" t="s">
        <v>58</v>
      </c>
      <c r="S81" s="26" t="s">
        <v>58</v>
      </c>
      <c r="T81" s="26" t="s">
        <v>58</v>
      </c>
      <c r="U81" s="29">
        <f t="array" ref="U81">IF(N(W81)=0,W81,SUM(IF(ISNUMBER($W$6:$W$108)*(W81&lt;$W$6:$W$108),1/COUNTIF($W$6:$W$108,$W$6:$W$108)))+1)</f>
        <v>11</v>
      </c>
      <c r="V81" s="9" t="str">
        <f t="array" ref="V81">IF(OR(C81="",F81="",I81="",O81=""),"",IF(AND(C81="غ",F81="غ",I81="غ",O81=""),"غ",IF(AND(C81&gt;=50,F81&gt;=50,I81&gt;=50,O81&gt;=50)," ناجح ","دون المستوى ")))</f>
        <v xml:space="preserve"> ناجح </v>
      </c>
      <c r="W81" s="11">
        <f t="array" ref="W81">IF(AND(C81="غ",F81="غ",I81="غ",O81="غ"),"غ",IF(AND(C81="صفر",F81="صفر",I81="صفر",O81="صفر"),"صفر",SUM(C81:O81)))</f>
        <v>366</v>
      </c>
      <c r="Y81" s="9" t="str">
        <f t="shared" si="12"/>
        <v xml:space="preserve"> ناجح </v>
      </c>
      <c r="AA81" s="11" t="str">
        <f t="shared" si="13"/>
        <v>ممتاز</v>
      </c>
    </row>
    <row r="82" spans="1:27" ht="21" customHeight="1">
      <c r="A82" s="24">
        <f>IF(B82="","",SUBTOTAL(3,$B$6:B82))</f>
        <v>77</v>
      </c>
      <c r="B82" s="25" t="s">
        <v>135</v>
      </c>
      <c r="C82" s="26">
        <v>77</v>
      </c>
      <c r="D82" s="26" t="str">
        <f t="shared" si="10"/>
        <v>يلبى التوقعات</v>
      </c>
      <c r="E82" s="26"/>
      <c r="F82" s="26">
        <v>59</v>
      </c>
      <c r="G82" s="26" t="str">
        <f t="shared" si="15"/>
        <v>يلبى التوقعات أحيانا</v>
      </c>
      <c r="H82" s="26"/>
      <c r="I82" s="26">
        <v>76</v>
      </c>
      <c r="J82" s="26" t="str">
        <f t="shared" si="11"/>
        <v>يلبى التوقعات</v>
      </c>
      <c r="K82" s="26"/>
      <c r="L82" s="26" t="s">
        <v>58</v>
      </c>
      <c r="M82" s="26" t="str">
        <f t="shared" si="14"/>
        <v>يفوق التوقعات</v>
      </c>
      <c r="N82" s="26"/>
      <c r="O82" s="26">
        <v>70</v>
      </c>
      <c r="P82" s="26" t="str">
        <f t="shared" si="9"/>
        <v>يلبى التوقعات</v>
      </c>
      <c r="Q82" s="26"/>
      <c r="R82" s="26" t="s">
        <v>58</v>
      </c>
      <c r="S82" s="26" t="s">
        <v>58</v>
      </c>
      <c r="T82" s="26" t="s">
        <v>58</v>
      </c>
      <c r="U82" s="29">
        <f t="array" ref="U82">IF(N(W82)=0,W82,SUM(IF(ISNUMBER($W$6:$W$108)*(W82&lt;$W$6:$W$108),1/COUNTIF($W$6:$W$108,$W$6:$W$108)))+1)</f>
        <v>58.999999999999993</v>
      </c>
      <c r="V82" s="9" t="str">
        <f t="array" ref="V82">IF(OR(C82="",F82="",I82="",O82=""),"",IF(AND(C82="غ",F82="غ",I82="غ",O82=""),"غ",IF(AND(C82&gt;=50,F82&gt;=50,I82&gt;=50,O82&gt;=50)," ناجح ","دون المستوى ")))</f>
        <v xml:space="preserve"> ناجح </v>
      </c>
      <c r="W82" s="11">
        <f t="array" ref="W82">IF(AND(C82="غ",F82="غ",I82="غ",O82="غ"),"غ",IF(AND(C82="صفر",F82="صفر",I82="صفر",O82="صفر"),"صفر",SUM(C82:O82)))</f>
        <v>282</v>
      </c>
      <c r="Y82" s="9" t="str">
        <f t="shared" si="12"/>
        <v xml:space="preserve"> ناجح </v>
      </c>
      <c r="AA82" s="11" t="str">
        <f t="shared" si="13"/>
        <v>جيد</v>
      </c>
    </row>
    <row r="83" spans="1:27" ht="21" customHeight="1">
      <c r="A83" s="24">
        <f>IF(B83="","",SUBTOTAL(3,$B$6:B83))</f>
        <v>78</v>
      </c>
      <c r="B83" s="25" t="s">
        <v>136</v>
      </c>
      <c r="C83" s="26" t="s">
        <v>80</v>
      </c>
      <c r="D83" s="26" t="str">
        <f t="shared" si="10"/>
        <v>غ</v>
      </c>
      <c r="E83" s="26"/>
      <c r="F83" s="26" t="s">
        <v>80</v>
      </c>
      <c r="G83" s="26" t="str">
        <f t="shared" si="15"/>
        <v>غ</v>
      </c>
      <c r="H83" s="26"/>
      <c r="I83" s="26" t="s">
        <v>80</v>
      </c>
      <c r="J83" s="26" t="str">
        <f t="shared" si="11"/>
        <v>غ</v>
      </c>
      <c r="K83" s="26"/>
      <c r="L83" s="26" t="s">
        <v>80</v>
      </c>
      <c r="M83" s="26" t="str">
        <f t="shared" si="14"/>
        <v>غ</v>
      </c>
      <c r="N83" s="26"/>
      <c r="O83" s="26" t="s">
        <v>80</v>
      </c>
      <c r="P83" s="26" t="str">
        <f t="shared" si="9"/>
        <v>غ</v>
      </c>
      <c r="Q83" s="26"/>
      <c r="R83" s="26" t="s">
        <v>80</v>
      </c>
      <c r="S83" s="26" t="s">
        <v>80</v>
      </c>
      <c r="T83" s="26" t="s">
        <v>80</v>
      </c>
      <c r="U83" s="29" t="str">
        <f t="array" ref="U83">IF(N(W83)=0,W83,SUM(IF(ISNUMBER($W$6:$W$108)*(W83&lt;$W$6:$W$108),1/COUNTIF($W$6:$W$108,$W$6:$W$108)))+1)</f>
        <v>غ</v>
      </c>
      <c r="V83" s="9" t="str">
        <f t="array" ref="V83">IF(OR(C83="",F83="",I83="",O83=""),"",IF(AND(C83="غ",F83="غ",I83="غ",O83=""),"غ",IF(AND(C83&gt;=50,F83&gt;=50,I83&gt;=50,O83&gt;=50)," ناجح ","دون المستوى ")))</f>
        <v xml:space="preserve"> ناجح </v>
      </c>
      <c r="W83" s="11" t="str">
        <f t="array" ref="W83">IF(AND(C83="غ",F83="غ",I83="غ",O83="غ"),"غ",IF(AND(C83="صفر",F83="صفر",I83="صفر",O83="صفر"),"صفر",SUM(C83:O83)))</f>
        <v>غ</v>
      </c>
      <c r="Y83" s="9" t="str">
        <f t="shared" si="12"/>
        <v>غ</v>
      </c>
      <c r="AA83" s="11" t="str">
        <f t="shared" si="13"/>
        <v>دون المستوى</v>
      </c>
    </row>
    <row r="84" spans="1:27" ht="21" customHeight="1">
      <c r="A84" s="24">
        <f>IF(B84="","",SUBTOTAL(3,$B$6:B84))</f>
        <v>79</v>
      </c>
      <c r="B84" s="25" t="s">
        <v>137</v>
      </c>
      <c r="C84" s="26">
        <v>93</v>
      </c>
      <c r="D84" s="26" t="str">
        <f t="shared" si="10"/>
        <v>يفوق التوقعات</v>
      </c>
      <c r="E84" s="26"/>
      <c r="F84" s="26">
        <v>77</v>
      </c>
      <c r="G84" s="26" t="str">
        <f t="shared" si="15"/>
        <v>يلبى التوقعات</v>
      </c>
      <c r="H84" s="26"/>
      <c r="I84" s="26">
        <v>77</v>
      </c>
      <c r="J84" s="26" t="str">
        <f t="shared" si="11"/>
        <v>يلبى التوقعات</v>
      </c>
      <c r="K84" s="26"/>
      <c r="L84" s="26" t="s">
        <v>58</v>
      </c>
      <c r="M84" s="26" t="str">
        <f t="shared" si="14"/>
        <v>يفوق التوقعات</v>
      </c>
      <c r="N84" s="26"/>
      <c r="O84" s="26">
        <v>89</v>
      </c>
      <c r="P84" s="26" t="str">
        <f t="shared" si="9"/>
        <v>يفوق التوقعات</v>
      </c>
      <c r="Q84" s="26"/>
      <c r="R84" s="26" t="s">
        <v>58</v>
      </c>
      <c r="S84" s="26" t="s">
        <v>58</v>
      </c>
      <c r="T84" s="26" t="s">
        <v>58</v>
      </c>
      <c r="U84" s="29">
        <f t="array" ref="U84">IF(N(W84)=0,W84,SUM(IF(ISNUMBER($W$6:$W$108)*(W84&lt;$W$6:$W$108),1/COUNTIF($W$6:$W$108,$W$6:$W$108)))+1)</f>
        <v>33</v>
      </c>
      <c r="V84" s="9" t="str">
        <f t="array" ref="V84">IF(OR(C84="",F84="",I84="",O84=""),"",IF(AND(C84="غ",F84="غ",I84="غ",O84=""),"غ",IF(AND(C84&gt;=50,F84&gt;=50,I84&gt;=50,O84&gt;=50)," ناجح ","دون المستوى ")))</f>
        <v xml:space="preserve"> ناجح </v>
      </c>
      <c r="W84" s="11">
        <f t="array" ref="W84">IF(AND(C84="غ",F84="غ",I84="غ",O84="غ"),"غ",IF(AND(C84="صفر",F84="صفر",I84="صفر",O84="صفر"),"صفر",SUM(C84:O84)))</f>
        <v>336</v>
      </c>
      <c r="Y84" s="9" t="str">
        <f t="shared" si="12"/>
        <v xml:space="preserve"> ناجح </v>
      </c>
      <c r="AA84" s="11" t="str">
        <f t="shared" si="13"/>
        <v>جيد جدا</v>
      </c>
    </row>
    <row r="85" spans="1:27" ht="21" customHeight="1">
      <c r="A85" s="24">
        <f>IF(B85="","",SUBTOTAL(3,$B$6:B85))</f>
        <v>80</v>
      </c>
      <c r="B85" s="25" t="s">
        <v>138</v>
      </c>
      <c r="C85" s="26">
        <v>86</v>
      </c>
      <c r="D85" s="26" t="str">
        <f t="shared" si="10"/>
        <v>يفوق التوقعات</v>
      </c>
      <c r="E85" s="26"/>
      <c r="F85" s="26">
        <v>83</v>
      </c>
      <c r="G85" s="26" t="str">
        <f t="shared" si="15"/>
        <v>يلبى التوقعات</v>
      </c>
      <c r="H85" s="26"/>
      <c r="I85" s="26">
        <v>87</v>
      </c>
      <c r="J85" s="26" t="str">
        <f t="shared" si="11"/>
        <v>يفوق التوقعات</v>
      </c>
      <c r="K85" s="26"/>
      <c r="L85" s="26" t="s">
        <v>58</v>
      </c>
      <c r="M85" s="26" t="str">
        <f t="shared" si="14"/>
        <v>يفوق التوقعات</v>
      </c>
      <c r="N85" s="26"/>
      <c r="O85" s="26">
        <v>77</v>
      </c>
      <c r="P85" s="26" t="str">
        <f t="shared" si="9"/>
        <v>يلبى التوقعات</v>
      </c>
      <c r="Q85" s="26"/>
      <c r="R85" s="26" t="s">
        <v>58</v>
      </c>
      <c r="S85" s="26" t="s">
        <v>58</v>
      </c>
      <c r="T85" s="26" t="s">
        <v>58</v>
      </c>
      <c r="U85" s="29">
        <f t="array" ref="U85">IF(N(W85)=0,W85,SUM(IF(ISNUMBER($W$6:$W$108)*(W85&lt;$W$6:$W$108),1/COUNTIF($W$6:$W$108,$W$6:$W$108)))+1)</f>
        <v>35</v>
      </c>
      <c r="V85" s="9" t="str">
        <f t="array" ref="V85">IF(OR(C85="",F85="",I85="",O85=""),"",IF(AND(C85="غ",F85="غ",I85="غ",O85=""),"غ",IF(AND(C85&gt;=50,F85&gt;=50,I85&gt;=50,O85&gt;=50)," ناجح ","دون المستوى ")))</f>
        <v xml:space="preserve"> ناجح </v>
      </c>
      <c r="W85" s="11">
        <f t="array" ref="W85">IF(AND(C85="غ",F85="غ",I85="غ",O85="غ"),"غ",IF(AND(C85="صفر",F85="صفر",I85="صفر",O85="صفر"),"صفر",SUM(C85:O85)))</f>
        <v>333</v>
      </c>
      <c r="Y85" s="9" t="str">
        <f t="shared" si="12"/>
        <v xml:space="preserve"> ناجح </v>
      </c>
      <c r="AA85" s="11" t="str">
        <f t="shared" si="13"/>
        <v>جيد جدا</v>
      </c>
    </row>
    <row r="86" spans="1:27" ht="21" customHeight="1">
      <c r="A86" s="24">
        <f>IF(B86="","",SUBTOTAL(3,$B$6:B86))</f>
        <v>81</v>
      </c>
      <c r="B86" s="25" t="s">
        <v>139</v>
      </c>
      <c r="C86" s="26">
        <v>84</v>
      </c>
      <c r="D86" s="26" t="str">
        <f t="shared" si="10"/>
        <v>يلبى التوقعات</v>
      </c>
      <c r="E86" s="26"/>
      <c r="F86" s="26">
        <v>74</v>
      </c>
      <c r="G86" s="26" t="str">
        <f t="shared" si="15"/>
        <v>يلبى التوقعات</v>
      </c>
      <c r="H86" s="26"/>
      <c r="I86" s="26">
        <v>87</v>
      </c>
      <c r="J86" s="26" t="str">
        <f t="shared" si="11"/>
        <v>يفوق التوقعات</v>
      </c>
      <c r="K86" s="26"/>
      <c r="L86" s="26" t="s">
        <v>58</v>
      </c>
      <c r="M86" s="26" t="str">
        <f t="shared" si="14"/>
        <v>يفوق التوقعات</v>
      </c>
      <c r="N86" s="26"/>
      <c r="O86" s="26">
        <v>87</v>
      </c>
      <c r="P86" s="26" t="str">
        <f t="shared" si="9"/>
        <v>يفوق التوقعات</v>
      </c>
      <c r="Q86" s="26"/>
      <c r="R86" s="26" t="s">
        <v>58</v>
      </c>
      <c r="S86" s="26" t="s">
        <v>58</v>
      </c>
      <c r="T86" s="26" t="s">
        <v>58</v>
      </c>
      <c r="U86" s="29">
        <f t="array" ref="U86">IF(N(W86)=0,W86,SUM(IF(ISNUMBER($W$6:$W$108)*(W86&lt;$W$6:$W$108),1/COUNTIF($W$6:$W$108,$W$6:$W$108)))+1)</f>
        <v>36</v>
      </c>
      <c r="V86" s="9" t="str">
        <f t="array" ref="V86">IF(OR(C86="",F86="",I86="",O86=""),"",IF(AND(C86="غ",F86="غ",I86="غ",O86=""),"غ",IF(AND(C86&gt;=50,F86&gt;=50,I86&gt;=50,O86&gt;=50)," ناجح ","دون المستوى ")))</f>
        <v xml:space="preserve"> ناجح </v>
      </c>
      <c r="W86" s="11">
        <f t="array" ref="W86">IF(AND(C86="غ",F86="غ",I86="غ",O86="غ"),"غ",IF(AND(C86="صفر",F86="صفر",I86="صفر",O86="صفر"),"صفر",SUM(C86:O86)))</f>
        <v>332</v>
      </c>
      <c r="Y86" s="9" t="str">
        <f t="shared" si="12"/>
        <v xml:space="preserve"> ناجح </v>
      </c>
      <c r="AA86" s="11" t="str">
        <f t="shared" si="13"/>
        <v>جيد جدا</v>
      </c>
    </row>
    <row r="87" spans="1:27" ht="21" customHeight="1">
      <c r="A87" s="24">
        <f>IF(B87="","",SUBTOTAL(3,$B$6:B87))</f>
        <v>82</v>
      </c>
      <c r="B87" s="25" t="s">
        <v>140</v>
      </c>
      <c r="C87" s="26">
        <v>57</v>
      </c>
      <c r="D87" s="26" t="str">
        <f t="shared" si="10"/>
        <v>يلبى التوقعات أحيانا</v>
      </c>
      <c r="E87" s="26"/>
      <c r="F87" s="26">
        <v>67</v>
      </c>
      <c r="G87" s="26" t="str">
        <f t="shared" si="15"/>
        <v>يلبى التوقعات</v>
      </c>
      <c r="H87" s="26"/>
      <c r="I87" s="26">
        <v>62</v>
      </c>
      <c r="J87" s="26" t="str">
        <f t="shared" si="11"/>
        <v>يلبى التوقعات أحيانا</v>
      </c>
      <c r="K87" s="26"/>
      <c r="L87" s="26" t="s">
        <v>58</v>
      </c>
      <c r="M87" s="26" t="str">
        <f t="shared" si="14"/>
        <v>يفوق التوقعات</v>
      </c>
      <c r="N87" s="26"/>
      <c r="O87" s="26">
        <v>48</v>
      </c>
      <c r="P87" s="26" t="str">
        <f t="shared" si="9"/>
        <v>أقل من المتوقع</v>
      </c>
      <c r="Q87" s="26"/>
      <c r="R87" s="26" t="s">
        <v>58</v>
      </c>
      <c r="S87" s="26" t="s">
        <v>58</v>
      </c>
      <c r="T87" s="26" t="s">
        <v>58</v>
      </c>
      <c r="U87" s="29">
        <f t="array" ref="U87">IF(N(W87)=0,W87,SUM(IF(ISNUMBER($W$6:$W$108)*(W87&lt;$W$6:$W$108),1/COUNTIF($W$6:$W$108,$W$6:$W$108)))+1)</f>
        <v>68</v>
      </c>
      <c r="V87" s="9" t="str">
        <f t="array" ref="V87">IF(OR(C87="",F87="",I87="",O87=""),"",IF(AND(C87="غ",F87="غ",I87="غ",O87=""),"غ",IF(AND(C87&gt;=50,F87&gt;=50,I87&gt;=50,O87&gt;=50)," ناجح ","دون المستوى ")))</f>
        <v xml:space="preserve">دون المستوى </v>
      </c>
      <c r="W87" s="11">
        <f t="array" ref="W87">IF(AND(C87="غ",F87="غ",I87="غ",O87="غ"),"غ",IF(AND(C87="صفر",F87="صفر",I87="صفر",O87="صفر"),"صفر",SUM(C87:O87)))</f>
        <v>234</v>
      </c>
      <c r="Y87" s="9" t="str">
        <f t="shared" si="12"/>
        <v xml:space="preserve">دورثان </v>
      </c>
      <c r="AA87" s="11" t="str">
        <f t="shared" si="13"/>
        <v>مقبول</v>
      </c>
    </row>
    <row r="88" spans="1:27" ht="21" customHeight="1">
      <c r="A88" s="24">
        <f>IF(B88="","",SUBTOTAL(3,$B$6:B88))</f>
        <v>83</v>
      </c>
      <c r="B88" s="25" t="s">
        <v>141</v>
      </c>
      <c r="C88" s="26">
        <v>84</v>
      </c>
      <c r="D88" s="26" t="str">
        <f t="shared" si="10"/>
        <v>يلبى التوقعات</v>
      </c>
      <c r="E88" s="26"/>
      <c r="F88" s="26">
        <v>75</v>
      </c>
      <c r="G88" s="26" t="str">
        <f t="shared" si="15"/>
        <v>يلبى التوقعات</v>
      </c>
      <c r="H88" s="26"/>
      <c r="I88" s="26">
        <v>78</v>
      </c>
      <c r="J88" s="26" t="str">
        <f t="shared" si="11"/>
        <v>يلبى التوقعات</v>
      </c>
      <c r="K88" s="26"/>
      <c r="L88" s="26" t="s">
        <v>58</v>
      </c>
      <c r="M88" s="26" t="str">
        <f t="shared" si="14"/>
        <v>يفوق التوقعات</v>
      </c>
      <c r="N88" s="26"/>
      <c r="O88" s="26">
        <v>80</v>
      </c>
      <c r="P88" s="26" t="str">
        <f t="shared" si="9"/>
        <v>يلبى التوقعات</v>
      </c>
      <c r="Q88" s="26"/>
      <c r="R88" s="26" t="s">
        <v>58</v>
      </c>
      <c r="S88" s="26" t="s">
        <v>58</v>
      </c>
      <c r="T88" s="26" t="s">
        <v>58</v>
      </c>
      <c r="U88" s="29">
        <f t="array" ref="U88">IF(N(W88)=0,W88,SUM(IF(ISNUMBER($W$6:$W$108)*(W88&lt;$W$6:$W$108),1/COUNTIF($W$6:$W$108,$W$6:$W$108)))+1)</f>
        <v>45.999999999999993</v>
      </c>
      <c r="V88" s="9" t="str">
        <f t="array" ref="V88">IF(OR(C88="",F88="",I88="",O88=""),"",IF(AND(C88="غ",F88="غ",I88="غ",O88=""),"غ",IF(AND(C88&gt;=50,F88&gt;=50,I88&gt;=50,O88&gt;=50)," ناجح ","دون المستوى ")))</f>
        <v xml:space="preserve"> ناجح </v>
      </c>
      <c r="W88" s="11">
        <f t="array" ref="W88">IF(AND(C88="غ",F88="غ",I88="غ",O88="غ"),"غ",IF(AND(C88="صفر",F88="صفر",I88="صفر",O88="صفر"),"صفر",SUM(C88:O88)))</f>
        <v>317</v>
      </c>
      <c r="Y88" s="9" t="str">
        <f t="shared" si="12"/>
        <v xml:space="preserve"> ناجح </v>
      </c>
      <c r="AA88" s="11" t="str">
        <f t="shared" si="13"/>
        <v>جيد جدا</v>
      </c>
    </row>
    <row r="89" spans="1:27" ht="21" customHeight="1">
      <c r="A89" s="24">
        <f>IF(B89="","",SUBTOTAL(3,$B$6:B89))</f>
        <v>84</v>
      </c>
      <c r="B89" s="25" t="s">
        <v>142</v>
      </c>
      <c r="C89" s="26">
        <v>73</v>
      </c>
      <c r="D89" s="26" t="str">
        <f t="shared" si="10"/>
        <v>يلبى التوقعات</v>
      </c>
      <c r="E89" s="26"/>
      <c r="F89" s="26">
        <v>79</v>
      </c>
      <c r="G89" s="26" t="str">
        <f t="shared" si="15"/>
        <v>يلبى التوقعات</v>
      </c>
      <c r="H89" s="26"/>
      <c r="I89" s="26">
        <v>85</v>
      </c>
      <c r="J89" s="26" t="str">
        <f t="shared" si="11"/>
        <v>يفوق التوقعات</v>
      </c>
      <c r="K89" s="26"/>
      <c r="L89" s="26" t="s">
        <v>58</v>
      </c>
      <c r="M89" s="26" t="str">
        <f t="shared" si="14"/>
        <v>يفوق التوقعات</v>
      </c>
      <c r="N89" s="26"/>
      <c r="O89" s="26">
        <v>91</v>
      </c>
      <c r="P89" s="26" t="str">
        <f t="shared" si="9"/>
        <v>يفوق التوقعات</v>
      </c>
      <c r="Q89" s="26"/>
      <c r="R89" s="26" t="s">
        <v>58</v>
      </c>
      <c r="S89" s="26" t="s">
        <v>58</v>
      </c>
      <c r="T89" s="26" t="s">
        <v>58</v>
      </c>
      <c r="U89" s="29">
        <f t="array" ref="U89">IF(N(W89)=0,W89,SUM(IF(ISNUMBER($W$6:$W$108)*(W89&lt;$W$6:$W$108),1/COUNTIF($W$6:$W$108,$W$6:$W$108)))+1)</f>
        <v>39</v>
      </c>
      <c r="V89" s="9" t="str">
        <f t="array" ref="V89">IF(OR(C89="",F89="",I89="",O89=""),"",IF(AND(C89="غ",F89="غ",I89="غ",O89=""),"غ",IF(AND(C89&gt;=50,F89&gt;=50,I89&gt;=50,O89&gt;=50)," ناجح ","دون المستوى ")))</f>
        <v xml:space="preserve"> ناجح </v>
      </c>
      <c r="W89" s="11">
        <f t="array" ref="W89">IF(AND(C89="غ",F89="غ",I89="غ",O89="غ"),"غ",IF(AND(C89="صفر",F89="صفر",I89="صفر",O89="صفر"),"صفر",SUM(C89:O89)))</f>
        <v>328</v>
      </c>
      <c r="Y89" s="9" t="str">
        <f t="shared" si="12"/>
        <v xml:space="preserve"> ناجح </v>
      </c>
      <c r="AA89" s="11" t="str">
        <f t="shared" si="13"/>
        <v>جيد جدا</v>
      </c>
    </row>
    <row r="90" spans="1:27" ht="21" customHeight="1">
      <c r="A90" s="24">
        <f>IF(B90="","",SUBTOTAL(3,$B$6:B90))</f>
        <v>85</v>
      </c>
      <c r="B90" s="25" t="s">
        <v>143</v>
      </c>
      <c r="C90" s="26">
        <v>94</v>
      </c>
      <c r="D90" s="26" t="str">
        <f t="shared" si="10"/>
        <v>يفوق التوقعات</v>
      </c>
      <c r="E90" s="26"/>
      <c r="F90" s="26">
        <v>91</v>
      </c>
      <c r="G90" s="26" t="str">
        <f t="shared" si="15"/>
        <v>يفوق التوقعات</v>
      </c>
      <c r="H90" s="26"/>
      <c r="I90" s="26">
        <v>92</v>
      </c>
      <c r="J90" s="26" t="str">
        <f t="shared" si="11"/>
        <v>يفوق التوقعات</v>
      </c>
      <c r="K90" s="26"/>
      <c r="L90" s="26" t="s">
        <v>58</v>
      </c>
      <c r="M90" s="26" t="str">
        <f t="shared" si="14"/>
        <v>يفوق التوقعات</v>
      </c>
      <c r="N90" s="26"/>
      <c r="O90" s="26">
        <v>97</v>
      </c>
      <c r="P90" s="26" t="str">
        <f t="shared" si="9"/>
        <v>يفوق التوقعات</v>
      </c>
      <c r="Q90" s="26"/>
      <c r="R90" s="26" t="s">
        <v>58</v>
      </c>
      <c r="S90" s="26" t="s">
        <v>58</v>
      </c>
      <c r="T90" s="26" t="s">
        <v>58</v>
      </c>
      <c r="U90" s="29">
        <f t="array" ref="U90">IF(N(W90)=0,W90,SUM(IF(ISNUMBER($W$6:$W$108)*(W90&lt;$W$6:$W$108),1/COUNTIF($W$6:$W$108,$W$6:$W$108)))+1)</f>
        <v>3</v>
      </c>
      <c r="V90" s="9" t="str">
        <f t="array" ref="V90">IF(OR(C90="",F90="",I90="",O90=""),"",IF(AND(C90="غ",F90="غ",I90="غ",O90=""),"غ",IF(AND(C90&gt;=50,F90&gt;=50,I90&gt;=50,O90&gt;=50)," ناجح ","دون المستوى ")))</f>
        <v xml:space="preserve"> ناجح </v>
      </c>
      <c r="W90" s="11">
        <f t="array" ref="W90">IF(AND(C90="غ",F90="غ",I90="غ",O90="غ"),"غ",IF(AND(C90="صفر",F90="صفر",I90="صفر",O90="صفر"),"صفر",SUM(C90:O90)))</f>
        <v>374</v>
      </c>
      <c r="Y90" s="9" t="str">
        <f t="shared" si="12"/>
        <v xml:space="preserve"> ناجح </v>
      </c>
      <c r="AA90" s="11" t="str">
        <f t="shared" si="13"/>
        <v>ممتاز</v>
      </c>
    </row>
    <row r="91" spans="1:27" ht="21" customHeight="1">
      <c r="A91" s="24">
        <f>IF(B91="","",SUBTOTAL(3,$B$6:B91))</f>
        <v>86</v>
      </c>
      <c r="B91" s="25" t="s">
        <v>144</v>
      </c>
      <c r="C91" s="26">
        <v>82</v>
      </c>
      <c r="D91" s="26" t="str">
        <f t="shared" si="10"/>
        <v>يلبى التوقعات</v>
      </c>
      <c r="E91" s="26"/>
      <c r="F91" s="26">
        <v>85</v>
      </c>
      <c r="G91" s="26" t="str">
        <f t="shared" si="15"/>
        <v>يفوق التوقعات</v>
      </c>
      <c r="H91" s="26"/>
      <c r="I91" s="26">
        <v>85</v>
      </c>
      <c r="J91" s="26" t="str">
        <f t="shared" si="11"/>
        <v>يفوق التوقعات</v>
      </c>
      <c r="K91" s="26"/>
      <c r="L91" s="26" t="s">
        <v>58</v>
      </c>
      <c r="M91" s="26" t="str">
        <f t="shared" si="14"/>
        <v>يفوق التوقعات</v>
      </c>
      <c r="N91" s="26"/>
      <c r="O91" s="26">
        <v>98</v>
      </c>
      <c r="P91" s="26" t="str">
        <f t="shared" si="9"/>
        <v>يفوق التوقعات</v>
      </c>
      <c r="Q91" s="26"/>
      <c r="R91" s="26" t="s">
        <v>58</v>
      </c>
      <c r="S91" s="26" t="s">
        <v>58</v>
      </c>
      <c r="T91" s="26" t="s">
        <v>58</v>
      </c>
      <c r="U91" s="29">
        <f t="array" ref="U91">IF(N(W91)=0,W91,SUM(IF(ISNUMBER($W$6:$W$108)*(W91&lt;$W$6:$W$108),1/COUNTIF($W$6:$W$108,$W$6:$W$108)))+1)</f>
        <v>23</v>
      </c>
      <c r="V91" s="9" t="str">
        <f t="array" ref="V91">IF(OR(C91="",F91="",I91="",O91=""),"",IF(AND(C91="غ",F91="غ",I91="غ",O91=""),"غ",IF(AND(C91&gt;=50,F91&gt;=50,I91&gt;=50,O91&gt;=50)," ناجح ","دون المستوى ")))</f>
        <v xml:space="preserve"> ناجح </v>
      </c>
      <c r="W91" s="11">
        <f t="array" ref="W91">IF(AND(C91="غ",F91="غ",I91="غ",O91="غ"),"غ",IF(AND(C91="صفر",F91="صفر",I91="صفر",O91="صفر"),"صفر",SUM(C91:O91)))</f>
        <v>350</v>
      </c>
      <c r="Y91" s="9" t="str">
        <f t="shared" si="12"/>
        <v xml:space="preserve"> ناجح </v>
      </c>
      <c r="AA91" s="11" t="str">
        <f t="shared" si="13"/>
        <v>ممتاز</v>
      </c>
    </row>
    <row r="92" spans="1:27" ht="21" customHeight="1">
      <c r="A92" s="24">
        <f>IF(B92="","",SUBTOTAL(3,$B$6:B92))</f>
        <v>87</v>
      </c>
      <c r="B92" s="25" t="s">
        <v>145</v>
      </c>
      <c r="C92" s="26">
        <v>91</v>
      </c>
      <c r="D92" s="26" t="str">
        <f t="shared" si="10"/>
        <v>يفوق التوقعات</v>
      </c>
      <c r="E92" s="26"/>
      <c r="F92" s="26">
        <v>86</v>
      </c>
      <c r="G92" s="26" t="str">
        <f t="shared" si="15"/>
        <v>يفوق التوقعات</v>
      </c>
      <c r="H92" s="26"/>
      <c r="I92" s="26">
        <v>91</v>
      </c>
      <c r="J92" s="26" t="str">
        <f t="shared" si="11"/>
        <v>يفوق التوقعات</v>
      </c>
      <c r="K92" s="26"/>
      <c r="L92" s="26" t="s">
        <v>58</v>
      </c>
      <c r="M92" s="26" t="str">
        <f t="shared" si="14"/>
        <v>يفوق التوقعات</v>
      </c>
      <c r="N92" s="26"/>
      <c r="O92" s="26">
        <v>93</v>
      </c>
      <c r="P92" s="26" t="str">
        <f t="shared" si="9"/>
        <v>يفوق التوقعات</v>
      </c>
      <c r="Q92" s="26"/>
      <c r="R92" s="26" t="s">
        <v>58</v>
      </c>
      <c r="S92" s="26" t="s">
        <v>58</v>
      </c>
      <c r="T92" s="26" t="s">
        <v>58</v>
      </c>
      <c r="U92" s="29">
        <f t="array" ref="U92">IF(N(W92)=0,W92,SUM(IF(ISNUMBER($W$6:$W$108)*(W92&lt;$W$6:$W$108),1/COUNTIF($W$6:$W$108,$W$6:$W$108)))+1)</f>
        <v>14</v>
      </c>
      <c r="V92" s="9" t="str">
        <f t="array" ref="V92">IF(OR(C92="",F92="",I92="",O92=""),"",IF(AND(C92="غ",F92="غ",I92="غ",O92=""),"غ",IF(AND(C92&gt;=50,F92&gt;=50,I92&gt;=50,O92&gt;=50)," ناجح ","دون المستوى ")))</f>
        <v xml:space="preserve"> ناجح </v>
      </c>
      <c r="W92" s="11">
        <f t="array" ref="W92">IF(AND(C92="غ",F92="غ",I92="غ",O92="غ"),"غ",IF(AND(C92="صفر",F92="صفر",I92="صفر",O92="صفر"),"صفر",SUM(C92:O92)))</f>
        <v>361</v>
      </c>
      <c r="Y92" s="9" t="str">
        <f t="shared" si="12"/>
        <v xml:space="preserve"> ناجح </v>
      </c>
      <c r="AA92" s="11" t="str">
        <f t="shared" si="13"/>
        <v>ممتاز</v>
      </c>
    </row>
    <row r="93" spans="1:27" ht="21" customHeight="1">
      <c r="A93" s="24">
        <f>IF(B93="","",SUBTOTAL(3,$B$6:B93))</f>
        <v>88</v>
      </c>
      <c r="B93" s="25" t="s">
        <v>146</v>
      </c>
      <c r="C93" s="26">
        <v>82</v>
      </c>
      <c r="D93" s="26" t="str">
        <f t="shared" si="10"/>
        <v>يلبى التوقعات</v>
      </c>
      <c r="E93" s="26"/>
      <c r="F93" s="26">
        <v>77</v>
      </c>
      <c r="G93" s="26" t="str">
        <f t="shared" si="15"/>
        <v>يلبى التوقعات</v>
      </c>
      <c r="H93" s="26"/>
      <c r="I93" s="26">
        <v>91</v>
      </c>
      <c r="J93" s="26" t="str">
        <f t="shared" si="11"/>
        <v>يفوق التوقعات</v>
      </c>
      <c r="K93" s="26"/>
      <c r="L93" s="26" t="s">
        <v>58</v>
      </c>
      <c r="M93" s="26" t="str">
        <f t="shared" si="14"/>
        <v>يفوق التوقعات</v>
      </c>
      <c r="N93" s="26"/>
      <c r="O93" s="26">
        <v>76</v>
      </c>
      <c r="P93" s="26" t="str">
        <f t="shared" si="9"/>
        <v>يلبى التوقعات</v>
      </c>
      <c r="Q93" s="26"/>
      <c r="R93" s="26" t="s">
        <v>58</v>
      </c>
      <c r="S93" s="26" t="s">
        <v>58</v>
      </c>
      <c r="T93" s="26" t="s">
        <v>58</v>
      </c>
      <c r="U93" s="29">
        <f t="array" ref="U93">IF(N(W93)=0,W93,SUM(IF(ISNUMBER($W$6:$W$108)*(W93&lt;$W$6:$W$108),1/COUNTIF($W$6:$W$108,$W$6:$W$108)))+1)</f>
        <v>40</v>
      </c>
      <c r="V93" s="9" t="str">
        <f t="array" ref="V93">IF(OR(C93="",F93="",I93="",O93=""),"",IF(AND(C93="غ",F93="غ",I93="غ",O93=""),"غ",IF(AND(C93&gt;=50,F93&gt;=50,I93&gt;=50,O93&gt;=50)," ناجح ","دون المستوى ")))</f>
        <v xml:space="preserve"> ناجح </v>
      </c>
      <c r="W93" s="11">
        <f t="array" ref="W93">IF(AND(C93="غ",F93="غ",I93="غ",O93="غ"),"غ",IF(AND(C93="صفر",F93="صفر",I93="صفر",O93="صفر"),"صفر",SUM(C93:O93)))</f>
        <v>326</v>
      </c>
      <c r="Y93" s="9" t="str">
        <f t="shared" si="12"/>
        <v xml:space="preserve"> ناجح </v>
      </c>
      <c r="AA93" s="11" t="str">
        <f t="shared" si="13"/>
        <v>جيد جدا</v>
      </c>
    </row>
    <row r="94" spans="1:27" ht="21" customHeight="1">
      <c r="A94" s="24">
        <f>IF(B94="","",SUBTOTAL(3,$B$6:B94))</f>
        <v>89</v>
      </c>
      <c r="B94" s="25" t="s">
        <v>147</v>
      </c>
      <c r="C94" s="26">
        <v>84</v>
      </c>
      <c r="D94" s="26" t="str">
        <f t="shared" si="10"/>
        <v>يلبى التوقعات</v>
      </c>
      <c r="E94" s="26"/>
      <c r="F94" s="26">
        <v>73</v>
      </c>
      <c r="G94" s="26" t="str">
        <f t="shared" si="15"/>
        <v>يلبى التوقعات</v>
      </c>
      <c r="H94" s="26"/>
      <c r="I94" s="26">
        <v>81</v>
      </c>
      <c r="J94" s="26" t="str">
        <f t="shared" si="11"/>
        <v>يلبى التوقعات</v>
      </c>
      <c r="K94" s="26"/>
      <c r="L94" s="26" t="s">
        <v>58</v>
      </c>
      <c r="M94" s="26" t="str">
        <f t="shared" si="14"/>
        <v>يفوق التوقعات</v>
      </c>
      <c r="N94" s="26"/>
      <c r="O94" s="26">
        <v>83</v>
      </c>
      <c r="P94" s="26" t="str">
        <f t="shared" si="9"/>
        <v>يلبى التوقعات</v>
      </c>
      <c r="Q94" s="26"/>
      <c r="R94" s="26" t="s">
        <v>58</v>
      </c>
      <c r="S94" s="26" t="s">
        <v>58</v>
      </c>
      <c r="T94" s="26" t="s">
        <v>58</v>
      </c>
      <c r="U94" s="29">
        <f t="array" ref="U94">IF(N(W94)=0,W94,SUM(IF(ISNUMBER($W$6:$W$108)*(W94&lt;$W$6:$W$108),1/COUNTIF($W$6:$W$108,$W$6:$W$108)))+1)</f>
        <v>42.999999999999993</v>
      </c>
      <c r="V94" s="9" t="str">
        <f t="array" ref="V94">IF(OR(C94="",F94="",I94="",O94=""),"",IF(AND(C94="غ",F94="غ",I94="غ",O94=""),"غ",IF(AND(C94&gt;=50,F94&gt;=50,I94&gt;=50,O94&gt;=50)," ناجح ","دون المستوى ")))</f>
        <v xml:space="preserve"> ناجح </v>
      </c>
      <c r="W94" s="11">
        <f t="array" ref="W94">IF(AND(C94="غ",F94="غ",I94="غ",O94="غ"),"غ",IF(AND(C94="صفر",F94="صفر",I94="صفر",O94="صفر"),"صفر",SUM(C94:O94)))</f>
        <v>321</v>
      </c>
      <c r="Y94" s="9" t="str">
        <f t="shared" si="12"/>
        <v xml:space="preserve"> ناجح </v>
      </c>
      <c r="AA94" s="11" t="str">
        <f t="shared" si="13"/>
        <v>جيد جدا</v>
      </c>
    </row>
    <row r="95" spans="1:27" ht="21" customHeight="1">
      <c r="A95" s="24">
        <f>IF(B95="","",SUBTOTAL(3,$B$6:B95))</f>
        <v>90</v>
      </c>
      <c r="B95" s="25" t="s">
        <v>148</v>
      </c>
      <c r="C95" s="26">
        <v>86</v>
      </c>
      <c r="D95" s="26" t="str">
        <f t="shared" si="10"/>
        <v>يفوق التوقعات</v>
      </c>
      <c r="E95" s="26"/>
      <c r="F95" s="26">
        <v>71</v>
      </c>
      <c r="G95" s="26" t="str">
        <f t="shared" si="15"/>
        <v>يلبى التوقعات</v>
      </c>
      <c r="H95" s="26"/>
      <c r="I95" s="26">
        <v>84</v>
      </c>
      <c r="J95" s="26" t="str">
        <f t="shared" si="11"/>
        <v>يلبى التوقعات</v>
      </c>
      <c r="K95" s="26"/>
      <c r="L95" s="26" t="s">
        <v>58</v>
      </c>
      <c r="M95" s="26" t="str">
        <f t="shared" si="14"/>
        <v>يفوق التوقعات</v>
      </c>
      <c r="N95" s="26"/>
      <c r="O95" s="26">
        <v>63</v>
      </c>
      <c r="P95" s="26" t="str">
        <f t="shared" si="9"/>
        <v>يلبى التوقعات أحيانا</v>
      </c>
      <c r="Q95" s="26"/>
      <c r="R95" s="26" t="s">
        <v>58</v>
      </c>
      <c r="S95" s="26" t="s">
        <v>58</v>
      </c>
      <c r="T95" s="26" t="s">
        <v>58</v>
      </c>
      <c r="U95" s="29">
        <f t="array" ref="U95">IF(N(W95)=0,W95,SUM(IF(ISNUMBER($W$6:$W$108)*(W95&lt;$W$6:$W$108),1/COUNTIF($W$6:$W$108,$W$6:$W$108)))+1)</f>
        <v>50.999999999999993</v>
      </c>
      <c r="V95" s="9" t="str">
        <f t="array" ref="V95">IF(OR(C95="",F95="",I95="",O95=""),"",IF(AND(C95="غ",F95="غ",I95="غ",O95=""),"غ",IF(AND(C95&gt;=50,F95&gt;=50,I95&gt;=50,O95&gt;=50)," ناجح ","دون المستوى ")))</f>
        <v xml:space="preserve"> ناجح </v>
      </c>
      <c r="W95" s="11">
        <f t="array" ref="W95">IF(AND(C95="غ",F95="غ",I95="غ",O95="غ"),"غ",IF(AND(C95="صفر",F95="صفر",I95="صفر",O95="صفر"),"صفر",SUM(C95:O95)))</f>
        <v>304</v>
      </c>
      <c r="Y95" s="9" t="str">
        <f t="shared" si="12"/>
        <v xml:space="preserve"> ناجح </v>
      </c>
      <c r="AA95" s="11" t="str">
        <f t="shared" si="13"/>
        <v>جيد جدا</v>
      </c>
    </row>
    <row r="96" spans="1:27" ht="21" customHeight="1">
      <c r="A96" s="24">
        <f>IF(B96="","",SUBTOTAL(3,$B$6:B96))</f>
        <v>91</v>
      </c>
      <c r="B96" s="25" t="s">
        <v>149</v>
      </c>
      <c r="C96" s="26">
        <v>88</v>
      </c>
      <c r="D96" s="26" t="str">
        <f t="shared" si="10"/>
        <v>يفوق التوقعات</v>
      </c>
      <c r="E96" s="26"/>
      <c r="F96" s="26">
        <v>93</v>
      </c>
      <c r="G96" s="26" t="str">
        <f t="shared" si="15"/>
        <v>يفوق التوقعات</v>
      </c>
      <c r="H96" s="26"/>
      <c r="I96" s="26">
        <v>88</v>
      </c>
      <c r="J96" s="26" t="str">
        <f t="shared" si="11"/>
        <v>يفوق التوقعات</v>
      </c>
      <c r="K96" s="26"/>
      <c r="L96" s="26" t="s">
        <v>58</v>
      </c>
      <c r="M96" s="26" t="str">
        <f t="shared" si="14"/>
        <v>يفوق التوقعات</v>
      </c>
      <c r="N96" s="26"/>
      <c r="O96" s="26">
        <v>84</v>
      </c>
      <c r="P96" s="26" t="str">
        <f t="shared" si="9"/>
        <v>يلبى التوقعات</v>
      </c>
      <c r="Q96" s="26"/>
      <c r="R96" s="26" t="s">
        <v>58</v>
      </c>
      <c r="S96" s="26" t="s">
        <v>58</v>
      </c>
      <c r="T96" s="26" t="s">
        <v>58</v>
      </c>
      <c r="U96" s="29">
        <f t="array" ref="U96">IF(N(W96)=0,W96,SUM(IF(ISNUMBER($W$6:$W$108)*(W96&lt;$W$6:$W$108),1/COUNTIF($W$6:$W$108,$W$6:$W$108)))+1)</f>
        <v>20</v>
      </c>
      <c r="V96" s="9" t="str">
        <f t="array" ref="V96">IF(OR(C96="",F96="",I96="",O96=""),"",IF(AND(C96="غ",F96="غ",I96="غ",O96=""),"غ",IF(AND(C96&gt;=50,F96&gt;=50,I96&gt;=50,O96&gt;=50)," ناجح ","دون المستوى ")))</f>
        <v xml:space="preserve"> ناجح </v>
      </c>
      <c r="W96" s="11">
        <f t="array" ref="W96">IF(AND(C96="غ",F96="غ",I96="غ",O96="غ"),"غ",IF(AND(C96="صفر",F96="صفر",I96="صفر",O96="صفر"),"صفر",SUM(C96:O96)))</f>
        <v>353</v>
      </c>
      <c r="Y96" s="9" t="str">
        <f t="shared" si="12"/>
        <v xml:space="preserve"> ناجح </v>
      </c>
      <c r="AA96" s="11" t="str">
        <f t="shared" si="13"/>
        <v>ممتاز</v>
      </c>
    </row>
    <row r="97" spans="1:27" ht="21" customHeight="1">
      <c r="A97" s="24">
        <f>IF(B97="","",SUBTOTAL(3,$B$6:B97))</f>
        <v>92</v>
      </c>
      <c r="B97" s="25" t="s">
        <v>150</v>
      </c>
      <c r="C97" s="26">
        <v>90</v>
      </c>
      <c r="D97" s="26" t="str">
        <f t="shared" si="10"/>
        <v>يفوق التوقعات</v>
      </c>
      <c r="E97" s="26"/>
      <c r="F97" s="26">
        <v>64</v>
      </c>
      <c r="G97" s="26" t="str">
        <f t="shared" si="15"/>
        <v>يلبى التوقعات أحيانا</v>
      </c>
      <c r="H97" s="26"/>
      <c r="I97" s="26">
        <v>93</v>
      </c>
      <c r="J97" s="26" t="str">
        <f t="shared" si="11"/>
        <v>يفوق التوقعات</v>
      </c>
      <c r="K97" s="26"/>
      <c r="L97" s="26" t="s">
        <v>58</v>
      </c>
      <c r="M97" s="26" t="str">
        <f t="shared" si="14"/>
        <v>يفوق التوقعات</v>
      </c>
      <c r="N97" s="26"/>
      <c r="O97" s="26">
        <v>91</v>
      </c>
      <c r="P97" s="26" t="str">
        <f t="shared" si="9"/>
        <v>يفوق التوقعات</v>
      </c>
      <c r="Q97" s="26"/>
      <c r="R97" s="26" t="s">
        <v>58</v>
      </c>
      <c r="S97" s="26" t="s">
        <v>58</v>
      </c>
      <c r="T97" s="26" t="s">
        <v>58</v>
      </c>
      <c r="U97" s="29">
        <f t="array" ref="U97">IF(N(W97)=0,W97,SUM(IF(ISNUMBER($W$6:$W$108)*(W97&lt;$W$6:$W$108),1/COUNTIF($W$6:$W$108,$W$6:$W$108)))+1)</f>
        <v>31</v>
      </c>
      <c r="V97" s="9" t="str">
        <f t="array" ref="V97">IF(OR(C97="",F97="",I97="",O97=""),"",IF(AND(C97="غ",F97="غ",I97="غ",O97=""),"غ",IF(AND(C97&gt;=50,F97&gt;=50,I97&gt;=50,O97&gt;=50)," ناجح ","دون المستوى ")))</f>
        <v xml:space="preserve"> ناجح </v>
      </c>
      <c r="W97" s="11">
        <f t="array" ref="W97">IF(AND(C97="غ",F97="غ",I97="غ",O97="غ"),"غ",IF(AND(C97="صفر",F97="صفر",I97="صفر",O97="صفر"),"صفر",SUM(C97:O97)))</f>
        <v>338</v>
      </c>
      <c r="Y97" s="9" t="str">
        <f t="shared" si="12"/>
        <v xml:space="preserve"> ناجح </v>
      </c>
      <c r="AA97" s="11" t="str">
        <f t="shared" si="13"/>
        <v>جيد جدا</v>
      </c>
    </row>
    <row r="98" spans="1:27" ht="21" customHeight="1">
      <c r="A98" s="24">
        <f>IF(B98="","",SUBTOTAL(3,$B$6:B98))</f>
        <v>93</v>
      </c>
      <c r="B98" s="25" t="s">
        <v>151</v>
      </c>
      <c r="C98" s="26">
        <v>65</v>
      </c>
      <c r="D98" s="26" t="str">
        <f t="shared" si="10"/>
        <v>يلبى التوقعات</v>
      </c>
      <c r="E98" s="26"/>
      <c r="F98" s="26">
        <v>78</v>
      </c>
      <c r="G98" s="26" t="str">
        <f t="shared" si="15"/>
        <v>يلبى التوقعات</v>
      </c>
      <c r="H98" s="26"/>
      <c r="I98" s="26">
        <v>69</v>
      </c>
      <c r="J98" s="26" t="str">
        <f t="shared" si="11"/>
        <v>يلبى التوقعات</v>
      </c>
      <c r="K98" s="26"/>
      <c r="L98" s="26" t="s">
        <v>58</v>
      </c>
      <c r="M98" s="26" t="str">
        <f t="shared" si="14"/>
        <v>يفوق التوقعات</v>
      </c>
      <c r="N98" s="26"/>
      <c r="O98" s="26">
        <v>62</v>
      </c>
      <c r="P98" s="26" t="str">
        <f t="shared" si="9"/>
        <v>يلبى التوقعات أحيانا</v>
      </c>
      <c r="Q98" s="26"/>
      <c r="R98" s="26" t="s">
        <v>58</v>
      </c>
      <c r="S98" s="26" t="s">
        <v>58</v>
      </c>
      <c r="T98" s="26" t="s">
        <v>58</v>
      </c>
      <c r="U98" s="29">
        <f t="array" ref="U98">IF(N(W98)=0,W98,SUM(IF(ISNUMBER($W$6:$W$108)*(W98&lt;$W$6:$W$108),1/COUNTIF($W$6:$W$108,$W$6:$W$108)))+1)</f>
        <v>63.999999999999993</v>
      </c>
      <c r="V98" s="9" t="str">
        <f t="array" ref="V98">IF(OR(C98="",F98="",I98="",O98=""),"",IF(AND(C98="غ",F98="غ",I98="غ",O98=""),"غ",IF(AND(C98&gt;=50,F98&gt;=50,I98&gt;=50,O98&gt;=50)," ناجح ","دون المستوى ")))</f>
        <v xml:space="preserve"> ناجح </v>
      </c>
      <c r="W98" s="11">
        <f t="array" ref="W98">IF(AND(C98="غ",F98="غ",I98="غ",O98="غ"),"غ",IF(AND(C98="صفر",F98="صفر",I98="صفر",O98="صفر"),"صفر",SUM(C98:O98)))</f>
        <v>274</v>
      </c>
      <c r="Y98" s="9" t="str">
        <f t="shared" si="12"/>
        <v xml:space="preserve"> ناجح </v>
      </c>
      <c r="AA98" s="11" t="str">
        <f t="shared" si="13"/>
        <v>جيد</v>
      </c>
    </row>
    <row r="99" spans="1:27" ht="21" customHeight="1">
      <c r="A99" s="24">
        <f>IF(B99="","",SUBTOTAL(3,$B$6:B99))</f>
        <v>94</v>
      </c>
      <c r="B99" s="25" t="s">
        <v>152</v>
      </c>
      <c r="C99" s="26">
        <v>95</v>
      </c>
      <c r="D99" s="26" t="str">
        <f t="shared" si="10"/>
        <v>يفوق التوقعات</v>
      </c>
      <c r="E99" s="26"/>
      <c r="F99" s="26">
        <v>90</v>
      </c>
      <c r="G99" s="26" t="str">
        <f t="shared" si="15"/>
        <v>يفوق التوقعات</v>
      </c>
      <c r="H99" s="26"/>
      <c r="I99" s="26">
        <v>93</v>
      </c>
      <c r="J99" s="26" t="str">
        <f t="shared" si="11"/>
        <v>يفوق التوقعات</v>
      </c>
      <c r="K99" s="26"/>
      <c r="L99" s="26" t="s">
        <v>58</v>
      </c>
      <c r="M99" s="26" t="str">
        <f t="shared" si="14"/>
        <v>يفوق التوقعات</v>
      </c>
      <c r="N99" s="26"/>
      <c r="O99" s="26">
        <v>93</v>
      </c>
      <c r="P99" s="26" t="str">
        <f t="shared" si="9"/>
        <v>يفوق التوقعات</v>
      </c>
      <c r="Q99" s="26"/>
      <c r="R99" s="26" t="s">
        <v>58</v>
      </c>
      <c r="S99" s="26" t="s">
        <v>58</v>
      </c>
      <c r="T99" s="26" t="s">
        <v>58</v>
      </c>
      <c r="U99" s="29">
        <f t="array" ref="U99">IF(N(W99)=0,W99,SUM(IF(ISNUMBER($W$6:$W$108)*(W99&lt;$W$6:$W$108),1/COUNTIF($W$6:$W$108,$W$6:$W$108)))+1)</f>
        <v>6</v>
      </c>
      <c r="V99" s="9" t="str">
        <f t="array" ref="V99">IF(OR(C99="",F99="",I99="",O99=""),"",IF(AND(C99="غ",F99="غ",I99="غ",O99=""),"غ",IF(AND(C99&gt;=50,F99&gt;=50,I99&gt;=50,O99&gt;=50)," ناجح ","دون المستوى ")))</f>
        <v xml:space="preserve"> ناجح </v>
      </c>
      <c r="W99" s="11">
        <f t="array" ref="W99">IF(AND(C99="غ",F99="غ",I99="غ",O99="غ"),"غ",IF(AND(C99="صفر",F99="صفر",I99="صفر",O99="صفر"),"صفر",SUM(C99:O99)))</f>
        <v>371</v>
      </c>
      <c r="Y99" s="9" t="str">
        <f t="shared" si="12"/>
        <v xml:space="preserve"> ناجح </v>
      </c>
      <c r="AA99" s="11" t="str">
        <f t="shared" si="13"/>
        <v>ممتاز</v>
      </c>
    </row>
    <row r="100" spans="1:27" ht="21" customHeight="1">
      <c r="A100" s="24">
        <f>IF(B100="","",SUBTOTAL(3,$B$6:B100))</f>
        <v>95</v>
      </c>
      <c r="B100" s="25" t="s">
        <v>153</v>
      </c>
      <c r="C100" s="26">
        <v>84</v>
      </c>
      <c r="D100" s="26" t="str">
        <f t="shared" si="10"/>
        <v>يلبى التوقعات</v>
      </c>
      <c r="E100" s="26"/>
      <c r="F100" s="26">
        <v>84</v>
      </c>
      <c r="G100" s="26" t="str">
        <f t="shared" si="15"/>
        <v>يلبى التوقعات</v>
      </c>
      <c r="H100" s="26"/>
      <c r="I100" s="26">
        <v>78</v>
      </c>
      <c r="J100" s="26" t="str">
        <f t="shared" si="11"/>
        <v>يلبى التوقعات</v>
      </c>
      <c r="K100" s="26"/>
      <c r="L100" s="26" t="s">
        <v>58</v>
      </c>
      <c r="M100" s="26" t="str">
        <f t="shared" si="14"/>
        <v>يفوق التوقعات</v>
      </c>
      <c r="N100" s="26"/>
      <c r="O100" s="26">
        <v>87</v>
      </c>
      <c r="P100" s="26" t="str">
        <f t="shared" si="9"/>
        <v>يفوق التوقعات</v>
      </c>
      <c r="Q100" s="26"/>
      <c r="R100" s="26" t="s">
        <v>58</v>
      </c>
      <c r="S100" s="26" t="s">
        <v>58</v>
      </c>
      <c r="T100" s="26" t="s">
        <v>58</v>
      </c>
      <c r="U100" s="29">
        <f t="array" ref="U100">IF(N(W100)=0,W100,SUM(IF(ISNUMBER($W$6:$W$108)*(W100&lt;$W$6:$W$108),1/COUNTIF($W$6:$W$108,$W$6:$W$108)))+1)</f>
        <v>35</v>
      </c>
      <c r="V100" s="9" t="str">
        <f t="array" ref="V100">IF(OR(C100="",F100="",I100="",O100=""),"",IF(AND(C100="غ",F100="غ",I100="غ",O100=""),"غ",IF(AND(C100&gt;=50,F100&gt;=50,I100&gt;=50,O100&gt;=50)," ناجح ","دون المستوى ")))</f>
        <v xml:space="preserve"> ناجح </v>
      </c>
      <c r="W100" s="11">
        <f t="array" ref="W100">IF(AND(C100="غ",F100="غ",I100="غ",O100="غ"),"غ",IF(AND(C100="صفر",F100="صفر",I100="صفر",O100="صفر"),"صفر",SUM(C100:O100)))</f>
        <v>333</v>
      </c>
      <c r="Y100" s="9" t="str">
        <f t="shared" si="12"/>
        <v xml:space="preserve"> ناجح </v>
      </c>
      <c r="AA100" s="11" t="str">
        <f t="shared" si="13"/>
        <v>جيد جدا</v>
      </c>
    </row>
    <row r="101" spans="1:27" ht="21" customHeight="1">
      <c r="A101" s="24">
        <f>IF(B101="","",SUBTOTAL(3,$B$6:B101))</f>
        <v>96</v>
      </c>
      <c r="B101" s="25" t="s">
        <v>154</v>
      </c>
      <c r="C101" s="26">
        <v>90</v>
      </c>
      <c r="D101" s="26" t="str">
        <f t="shared" si="10"/>
        <v>يفوق التوقعات</v>
      </c>
      <c r="E101" s="26"/>
      <c r="F101" s="26">
        <v>87</v>
      </c>
      <c r="G101" s="26" t="str">
        <f t="shared" si="15"/>
        <v>يفوق التوقعات</v>
      </c>
      <c r="H101" s="26"/>
      <c r="I101" s="26">
        <v>93</v>
      </c>
      <c r="J101" s="26" t="str">
        <f t="shared" si="11"/>
        <v>يفوق التوقعات</v>
      </c>
      <c r="K101" s="26"/>
      <c r="L101" s="26" t="s">
        <v>58</v>
      </c>
      <c r="M101" s="26" t="str">
        <f t="shared" si="14"/>
        <v>يفوق التوقعات</v>
      </c>
      <c r="N101" s="26"/>
      <c r="O101" s="26">
        <v>91</v>
      </c>
      <c r="P101" s="26" t="str">
        <f t="shared" si="9"/>
        <v>يفوق التوقعات</v>
      </c>
      <c r="Q101" s="26"/>
      <c r="R101" s="26" t="s">
        <v>58</v>
      </c>
      <c r="S101" s="26" t="s">
        <v>58</v>
      </c>
      <c r="T101" s="26" t="s">
        <v>58</v>
      </c>
      <c r="U101" s="29">
        <f t="array" ref="U101">IF(N(W101)=0,W101,SUM(IF(ISNUMBER($W$6:$W$108)*(W101&lt;$W$6:$W$108),1/COUNTIF($W$6:$W$108,$W$6:$W$108)))+1)</f>
        <v>14</v>
      </c>
      <c r="V101" s="9" t="str">
        <f t="array" ref="V101">IF(OR(C101="",F101="",I101="",O101=""),"",IF(AND(C101="غ",F101="غ",I101="غ",O101=""),"غ",IF(AND(C101&gt;=50,F101&gt;=50,I101&gt;=50,O101&gt;=50)," ناجح ","دون المستوى ")))</f>
        <v xml:space="preserve"> ناجح </v>
      </c>
      <c r="W101" s="11">
        <f t="array" ref="W101">IF(AND(C101="غ",F101="غ",I101="غ",O101="غ"),"غ",IF(AND(C101="صفر",F101="صفر",I101="صفر",O101="صفر"),"صفر",SUM(C101:O101)))</f>
        <v>361</v>
      </c>
      <c r="Y101" s="9" t="str">
        <f t="shared" si="12"/>
        <v xml:space="preserve"> ناجح </v>
      </c>
      <c r="AA101" s="11" t="str">
        <f t="shared" si="13"/>
        <v>ممتاز</v>
      </c>
    </row>
    <row r="102" spans="1:27" ht="21" customHeight="1">
      <c r="A102" s="24">
        <f>IF(B102="","",SUBTOTAL(3,$B$6:B102))</f>
        <v>97</v>
      </c>
      <c r="B102" s="25" t="s">
        <v>155</v>
      </c>
      <c r="C102" s="26">
        <v>91</v>
      </c>
      <c r="D102" s="26" t="str">
        <f t="shared" si="10"/>
        <v>يفوق التوقعات</v>
      </c>
      <c r="E102" s="26"/>
      <c r="F102" s="26">
        <v>86</v>
      </c>
      <c r="G102" s="26" t="str">
        <f t="shared" si="15"/>
        <v>يفوق التوقعات</v>
      </c>
      <c r="H102" s="26"/>
      <c r="I102" s="26">
        <v>86</v>
      </c>
      <c r="J102" s="26" t="str">
        <f t="shared" si="11"/>
        <v>يفوق التوقعات</v>
      </c>
      <c r="K102" s="26"/>
      <c r="L102" s="26" t="s">
        <v>58</v>
      </c>
      <c r="M102" s="26" t="str">
        <f t="shared" si="14"/>
        <v>يفوق التوقعات</v>
      </c>
      <c r="N102" s="26"/>
      <c r="O102" s="26">
        <v>77</v>
      </c>
      <c r="P102" s="26" t="str">
        <f t="shared" si="9"/>
        <v>يلبى التوقعات</v>
      </c>
      <c r="Q102" s="26"/>
      <c r="R102" s="26" t="s">
        <v>58</v>
      </c>
      <c r="S102" s="26" t="s">
        <v>58</v>
      </c>
      <c r="T102" s="26" t="s">
        <v>58</v>
      </c>
      <c r="U102" s="29">
        <f t="array" ref="U102">IF(N(W102)=0,W102,SUM(IF(ISNUMBER($W$6:$W$108)*(W102&lt;$W$6:$W$108),1/COUNTIF($W$6:$W$108,$W$6:$W$108)))+1)</f>
        <v>30</v>
      </c>
      <c r="V102" s="9" t="str">
        <f t="array" ref="V102">IF(OR(C102="",F102="",I102="",O102=""),"",IF(AND(C102="غ",F102="غ",I102="غ",O102=""),"غ",IF(AND(C102&gt;=50,F102&gt;=50,I102&gt;=50,O102&gt;=50)," ناجح ","دون المستوى ")))</f>
        <v xml:space="preserve"> ناجح </v>
      </c>
      <c r="W102" s="11">
        <f t="array" ref="W102">IF(AND(C102="غ",F102="غ",I102="غ",O102="غ"),"غ",IF(AND(C102="صفر",F102="صفر",I102="صفر",O102="صفر"),"صفر",SUM(C102:O102)))</f>
        <v>340</v>
      </c>
      <c r="Y102" s="9" t="str">
        <f t="shared" si="12"/>
        <v xml:space="preserve"> ناجح </v>
      </c>
      <c r="AA102" s="11" t="str">
        <f t="shared" si="13"/>
        <v>ممتاز</v>
      </c>
    </row>
    <row r="103" spans="1:27" ht="21" customHeight="1">
      <c r="A103" s="24">
        <f>IF(B103="","",SUBTOTAL(3,$B$6:B103))</f>
        <v>98</v>
      </c>
      <c r="B103" s="25" t="s">
        <v>156</v>
      </c>
      <c r="C103" s="26">
        <v>84</v>
      </c>
      <c r="D103" s="26" t="str">
        <f t="shared" si="10"/>
        <v>يلبى التوقعات</v>
      </c>
      <c r="E103" s="26"/>
      <c r="F103" s="26">
        <v>67</v>
      </c>
      <c r="G103" s="26" t="str">
        <f t="shared" si="15"/>
        <v>يلبى التوقعات</v>
      </c>
      <c r="H103" s="26"/>
      <c r="I103" s="26">
        <v>78</v>
      </c>
      <c r="J103" s="26" t="str">
        <f t="shared" si="11"/>
        <v>يلبى التوقعات</v>
      </c>
      <c r="K103" s="26"/>
      <c r="L103" s="26" t="s">
        <v>58</v>
      </c>
      <c r="M103" s="26" t="str">
        <f t="shared" si="14"/>
        <v>يفوق التوقعات</v>
      </c>
      <c r="N103" s="26"/>
      <c r="O103" s="26">
        <v>71</v>
      </c>
      <c r="P103" s="26" t="str">
        <f t="shared" si="9"/>
        <v>يلبى التوقعات</v>
      </c>
      <c r="Q103" s="26"/>
      <c r="R103" s="26" t="s">
        <v>58</v>
      </c>
      <c r="S103" s="26" t="s">
        <v>58</v>
      </c>
      <c r="T103" s="26" t="s">
        <v>58</v>
      </c>
      <c r="U103" s="29">
        <f t="array" ref="U103">IF(N(W103)=0,W103,SUM(IF(ISNUMBER($W$6:$W$108)*(W103&lt;$W$6:$W$108),1/COUNTIF($W$6:$W$108,$W$6:$W$108)))+1)</f>
        <v>53.999999999999993</v>
      </c>
      <c r="V103" s="9" t="str">
        <f t="array" ref="V103">IF(OR(C103="",F103="",I103="",O103=""),"",IF(AND(C103="غ",F103="غ",I103="غ",O103=""),"غ",IF(AND(C103&gt;=50,F103&gt;=50,I103&gt;=50,O103&gt;=50)," ناجح ","دون المستوى ")))</f>
        <v xml:space="preserve"> ناجح </v>
      </c>
      <c r="W103" s="11">
        <f t="array" ref="W103">IF(AND(C103="غ",F103="غ",I103="غ",O103="غ"),"غ",IF(AND(C103="صفر",F103="صفر",I103="صفر",O103="صفر"),"صفر",SUM(C103:O103)))</f>
        <v>300</v>
      </c>
      <c r="Y103" s="9" t="str">
        <f t="shared" si="12"/>
        <v xml:space="preserve"> ناجح </v>
      </c>
      <c r="AA103" s="11" t="str">
        <f t="shared" si="13"/>
        <v>جيد جدا</v>
      </c>
    </row>
    <row r="104" spans="1:27" ht="21" customHeight="1">
      <c r="A104" s="24">
        <f>IF(B104="","",SUBTOTAL(3,$B$6:B104))</f>
        <v>99</v>
      </c>
      <c r="B104" s="25" t="s">
        <v>157</v>
      </c>
      <c r="C104" s="26">
        <v>86</v>
      </c>
      <c r="D104" s="26" t="str">
        <f t="shared" si="10"/>
        <v>يفوق التوقعات</v>
      </c>
      <c r="E104" s="26"/>
      <c r="F104" s="26">
        <v>92</v>
      </c>
      <c r="G104" s="26" t="str">
        <f t="shared" si="15"/>
        <v>يفوق التوقعات</v>
      </c>
      <c r="H104" s="26"/>
      <c r="I104" s="26">
        <v>87</v>
      </c>
      <c r="J104" s="26" t="str">
        <f t="shared" si="11"/>
        <v>يفوق التوقعات</v>
      </c>
      <c r="K104" s="26"/>
      <c r="L104" s="26" t="s">
        <v>58</v>
      </c>
      <c r="M104" s="26" t="str">
        <f t="shared" si="14"/>
        <v>يفوق التوقعات</v>
      </c>
      <c r="N104" s="26"/>
      <c r="O104" s="26">
        <v>76</v>
      </c>
      <c r="P104" s="26" t="str">
        <f t="shared" si="9"/>
        <v>يلبى التوقعات</v>
      </c>
      <c r="Q104" s="26"/>
      <c r="R104" s="26" t="s">
        <v>58</v>
      </c>
      <c r="S104" s="26" t="s">
        <v>58</v>
      </c>
      <c r="T104" s="26" t="s">
        <v>58</v>
      </c>
      <c r="U104" s="29">
        <f t="array" ref="U104">IF(N(W104)=0,W104,SUM(IF(ISNUMBER($W$6:$W$108)*(W104&lt;$W$6:$W$108),1/COUNTIF($W$6:$W$108,$W$6:$W$108)))+1)</f>
        <v>29</v>
      </c>
      <c r="V104" s="9" t="str">
        <f t="array" ref="V104">IF(OR(C104="",F104="",I104="",O104=""),"",IF(AND(C104="غ",F104="غ",I104="غ",O104=""),"غ",IF(AND(C104&gt;=50,F104&gt;=50,I104&gt;=50,O104&gt;=50)," ناجح ","دون المستوى ")))</f>
        <v xml:space="preserve"> ناجح </v>
      </c>
      <c r="W104" s="11">
        <f t="array" ref="W104">IF(AND(C104="غ",F104="غ",I104="غ",O104="غ"),"غ",IF(AND(C104="صفر",F104="صفر",I104="صفر",O104="صفر"),"صفر",SUM(C104:O104)))</f>
        <v>341</v>
      </c>
      <c r="Y104" s="9" t="str">
        <f t="shared" si="12"/>
        <v xml:space="preserve"> ناجح </v>
      </c>
      <c r="AA104" s="11" t="str">
        <f t="shared" si="13"/>
        <v>ممتاز</v>
      </c>
    </row>
    <row r="105" spans="1:27" ht="21" customHeight="1">
      <c r="A105" s="24">
        <f>IF(B105="","",SUBTOTAL(3,$B$6:B105))</f>
        <v>100</v>
      </c>
      <c r="B105" s="25" t="s">
        <v>158</v>
      </c>
      <c r="C105" s="26">
        <v>93</v>
      </c>
      <c r="D105" s="26" t="str">
        <f t="shared" si="10"/>
        <v>يفوق التوقعات</v>
      </c>
      <c r="E105" s="26"/>
      <c r="F105" s="26">
        <v>92</v>
      </c>
      <c r="G105" s="26" t="str">
        <f t="shared" si="15"/>
        <v>يفوق التوقعات</v>
      </c>
      <c r="H105" s="26"/>
      <c r="I105" s="26">
        <v>94</v>
      </c>
      <c r="J105" s="26" t="str">
        <f t="shared" si="11"/>
        <v>يفوق التوقعات</v>
      </c>
      <c r="K105" s="26"/>
      <c r="L105" s="26" t="s">
        <v>58</v>
      </c>
      <c r="M105" s="26" t="str">
        <f t="shared" si="14"/>
        <v>يفوق التوقعات</v>
      </c>
      <c r="N105" s="26"/>
      <c r="O105" s="26">
        <v>96</v>
      </c>
      <c r="P105" s="26" t="str">
        <f t="shared" si="9"/>
        <v>يفوق التوقعات</v>
      </c>
      <c r="Q105" s="26"/>
      <c r="R105" s="26" t="s">
        <v>58</v>
      </c>
      <c r="S105" s="26" t="s">
        <v>58</v>
      </c>
      <c r="T105" s="26" t="s">
        <v>58</v>
      </c>
      <c r="U105" s="29">
        <f t="array" ref="U105">IF(N(W105)=0,W105,SUM(IF(ISNUMBER($W$6:$W$108)*(W105&lt;$W$6:$W$108),1/COUNTIF($W$6:$W$108,$W$6:$W$108)))+1)</f>
        <v>2</v>
      </c>
      <c r="V105" s="9" t="str">
        <f t="array" ref="V105">IF(OR(C105="",F105="",I105="",O105=""),"",IF(AND(C105="غ",F105="غ",I105="غ",O105=""),"غ",IF(AND(C105&gt;=50,F105&gt;=50,I105&gt;=50,O105&gt;=50)," ناجح ","دون المستوى ")))</f>
        <v xml:space="preserve"> ناجح </v>
      </c>
      <c r="W105" s="11">
        <f t="array" ref="W105">IF(AND(C105="غ",F105="غ",I105="غ",O105="غ"),"غ",IF(AND(C105="صفر",F105="صفر",I105="صفر",O105="صفر"),"صفر",SUM(C105:O105)))</f>
        <v>375</v>
      </c>
      <c r="Y105" s="9" t="str">
        <f t="shared" si="12"/>
        <v xml:space="preserve"> ناجح </v>
      </c>
      <c r="AA105" s="11" t="str">
        <f t="shared" si="13"/>
        <v>ممتاز</v>
      </c>
    </row>
    <row r="106" spans="1:27" ht="21" customHeight="1">
      <c r="A106" s="24">
        <f>IF(B106="","",SUBTOTAL(3,$B$6:B106))</f>
        <v>101</v>
      </c>
      <c r="B106" s="25" t="s">
        <v>159</v>
      </c>
      <c r="C106" s="26">
        <v>96</v>
      </c>
      <c r="D106" s="26" t="str">
        <f t="shared" si="10"/>
        <v>يفوق التوقعات</v>
      </c>
      <c r="E106" s="26"/>
      <c r="F106" s="26">
        <v>76</v>
      </c>
      <c r="G106" s="26" t="str">
        <f t="shared" si="15"/>
        <v>يلبى التوقعات</v>
      </c>
      <c r="H106" s="26"/>
      <c r="I106" s="26">
        <v>85</v>
      </c>
      <c r="J106" s="26" t="str">
        <f t="shared" si="11"/>
        <v>يفوق التوقعات</v>
      </c>
      <c r="K106" s="26"/>
      <c r="L106" s="26" t="s">
        <v>58</v>
      </c>
      <c r="M106" s="26" t="str">
        <f t="shared" si="14"/>
        <v>يفوق التوقعات</v>
      </c>
      <c r="N106" s="26"/>
      <c r="O106" s="26">
        <v>95</v>
      </c>
      <c r="P106" s="26" t="str">
        <f t="shared" si="9"/>
        <v>يفوق التوقعات</v>
      </c>
      <c r="Q106" s="26"/>
      <c r="R106" s="26" t="s">
        <v>58</v>
      </c>
      <c r="S106" s="26" t="s">
        <v>58</v>
      </c>
      <c r="T106" s="26" t="s">
        <v>58</v>
      </c>
      <c r="U106" s="29">
        <f t="array" ref="U106">IF(N(W106)=0,W106,SUM(IF(ISNUMBER($W$6:$W$108)*(W106&lt;$W$6:$W$108),1/COUNTIF($W$6:$W$108,$W$6:$W$108)))+1)</f>
        <v>21</v>
      </c>
      <c r="V106" s="9" t="str">
        <f t="array" ref="V106">IF(OR(C106="",F106="",I106="",O106=""),"",IF(AND(C106="غ",F106="غ",I106="غ",O106=""),"غ",IF(AND(C106&gt;=50,F106&gt;=50,I106&gt;=50,O106&gt;=50)," ناجح ","دون المستوى ")))</f>
        <v xml:space="preserve"> ناجح </v>
      </c>
      <c r="W106" s="11">
        <f t="array" ref="W106">IF(AND(C106="غ",F106="غ",I106="غ",O106="غ"),"غ",IF(AND(C106="صفر",F106="صفر",I106="صفر",O106="صفر"),"صفر",SUM(C106:O106)))</f>
        <v>352</v>
      </c>
      <c r="Y106" s="9" t="str">
        <f t="shared" si="12"/>
        <v xml:space="preserve"> ناجح </v>
      </c>
      <c r="AA106" s="11" t="str">
        <f t="shared" si="13"/>
        <v>ممتاز</v>
      </c>
    </row>
    <row r="107" spans="1:27" ht="21" customHeight="1">
      <c r="A107" s="24">
        <f>IF(B107="","",SUBTOTAL(3,$B$6:B107))</f>
        <v>102</v>
      </c>
      <c r="B107" s="25" t="s">
        <v>160</v>
      </c>
      <c r="C107" s="26">
        <v>93</v>
      </c>
      <c r="D107" s="26" t="str">
        <f t="shared" si="10"/>
        <v>يفوق التوقعات</v>
      </c>
      <c r="E107" s="26"/>
      <c r="F107" s="26">
        <v>90</v>
      </c>
      <c r="G107" s="26" t="str">
        <f t="shared" si="15"/>
        <v>يفوق التوقعات</v>
      </c>
      <c r="H107" s="26"/>
      <c r="I107" s="26">
        <v>93</v>
      </c>
      <c r="J107" s="26" t="str">
        <f t="shared" si="11"/>
        <v>يفوق التوقعات</v>
      </c>
      <c r="K107" s="26"/>
      <c r="L107" s="26" t="s">
        <v>58</v>
      </c>
      <c r="M107" s="26" t="str">
        <f t="shared" si="14"/>
        <v>يفوق التوقعات</v>
      </c>
      <c r="N107" s="26"/>
      <c r="O107" s="26">
        <v>96</v>
      </c>
      <c r="P107" s="26" t="str">
        <f t="shared" si="9"/>
        <v>يفوق التوقعات</v>
      </c>
      <c r="Q107" s="26"/>
      <c r="R107" s="26" t="s">
        <v>58</v>
      </c>
      <c r="S107" s="26" t="s">
        <v>58</v>
      </c>
      <c r="T107" s="26" t="s">
        <v>58</v>
      </c>
      <c r="U107" s="29">
        <f t="array" ref="U107">IF(N(W107)=0,W107,SUM(IF(ISNUMBER($W$6:$W$108)*(W107&lt;$W$6:$W$108),1/COUNTIF($W$6:$W$108,$W$6:$W$108)))+1)</f>
        <v>5</v>
      </c>
      <c r="V107" s="9" t="str">
        <f t="array" ref="V107">IF(OR(C107="",F107="",I107="",O107=""),"",IF(AND(C107="غ",F107="غ",I107="غ",O107=""),"غ",IF(AND(C107&gt;=50,F107&gt;=50,I107&gt;=50,O107&gt;=50)," ناجح ","دون المستوى ")))</f>
        <v xml:space="preserve"> ناجح </v>
      </c>
      <c r="W107" s="11">
        <f t="array" ref="W107">IF(AND(C107="غ",F107="غ",I107="غ",O107="غ"),"غ",IF(AND(C107="صفر",F107="صفر",I107="صفر",O107="صفر"),"صفر",SUM(C107:O107)))</f>
        <v>372</v>
      </c>
      <c r="Y107" s="9" t="str">
        <f t="shared" si="12"/>
        <v xml:space="preserve"> ناجح </v>
      </c>
      <c r="AA107" s="11" t="str">
        <f t="shared" si="13"/>
        <v>ممتاز</v>
      </c>
    </row>
    <row r="108" spans="1:27" ht="21" customHeight="1">
      <c r="A108" s="24">
        <f>IF(B108="","",SUBTOTAL(3,$B$6:B108))</f>
        <v>103</v>
      </c>
      <c r="B108" s="25" t="s">
        <v>161</v>
      </c>
      <c r="C108" s="26">
        <v>32</v>
      </c>
      <c r="D108" s="26" t="str">
        <f t="shared" si="10"/>
        <v>أقل من المتوقع</v>
      </c>
      <c r="E108" s="26"/>
      <c r="F108" s="26">
        <v>68</v>
      </c>
      <c r="G108" s="26" t="str">
        <f t="shared" si="15"/>
        <v>يلبى التوقعات</v>
      </c>
      <c r="H108" s="26"/>
      <c r="I108" s="26">
        <v>59</v>
      </c>
      <c r="J108" s="26" t="str">
        <f t="shared" si="11"/>
        <v>يلبى التوقعات أحيانا</v>
      </c>
      <c r="K108" s="26"/>
      <c r="L108" s="26" t="s">
        <v>58</v>
      </c>
      <c r="M108" s="26" t="str">
        <f t="shared" si="14"/>
        <v>يفوق التوقعات</v>
      </c>
      <c r="N108" s="26"/>
      <c r="O108" s="26">
        <v>20</v>
      </c>
      <c r="P108" s="26" t="str">
        <f t="shared" si="9"/>
        <v>أقل من المتوقع</v>
      </c>
      <c r="Q108" s="26"/>
      <c r="R108" s="26" t="s">
        <v>58</v>
      </c>
      <c r="S108" s="26" t="s">
        <v>58</v>
      </c>
      <c r="T108" s="26" t="s">
        <v>58</v>
      </c>
      <c r="U108" s="29">
        <f t="array" ref="U108">IF(N(W108)=0,W108,SUM(IF(ISNUMBER($W$6:$W$108)*(W108&lt;$W$6:$W$108),1/COUNTIF($W$6:$W$108,$W$6:$W$108)))+1)</f>
        <v>72</v>
      </c>
      <c r="V108" s="9" t="str">
        <f t="array" ref="V108">IF(OR(C108="",F108="",I108="",O108=""),"",IF(AND(C108="غ",F108="غ",I108="غ",O108=""),"غ",IF(AND(C108&gt;=50,F108&gt;=50,I108&gt;=50,O108&gt;=50)," ناجح ","دون المستوى ")))</f>
        <v xml:space="preserve">دون المستوى </v>
      </c>
      <c r="W108" s="11">
        <f t="array" ref="W108">IF(AND(C108="غ",F108="غ",I108="غ",O108="غ"),"غ",IF(AND(C108="صفر",F108="صفر",I108="صفر",O108="صفر"),"صفر",SUM(C108:O108)))</f>
        <v>179</v>
      </c>
      <c r="Y108" s="9" t="str">
        <f t="shared" si="12"/>
        <v xml:space="preserve">دورثان </v>
      </c>
      <c r="AA108" s="11" t="str">
        <f t="shared" si="13"/>
        <v>دون المستوى</v>
      </c>
    </row>
    <row r="109" spans="1:27" ht="16.5" thickBot="1">
      <c r="A109" s="30"/>
      <c r="B109" s="30"/>
      <c r="D109" s="30"/>
      <c r="E109" s="30"/>
      <c r="G109" s="30"/>
      <c r="H109" s="30"/>
      <c r="J109" s="30"/>
      <c r="K109" s="30"/>
      <c r="M109" s="30"/>
      <c r="N109" s="30"/>
      <c r="O109" s="30"/>
      <c r="P109" s="30"/>
      <c r="Q109" s="30"/>
      <c r="R109" s="30"/>
      <c r="S109" s="30"/>
      <c r="T109" s="31"/>
      <c r="U109" s="30"/>
      <c r="V109" s="32"/>
    </row>
    <row r="110" spans="1:27" ht="44.25" customHeight="1" thickBot="1">
      <c r="A110" s="33" t="s">
        <v>24</v>
      </c>
      <c r="B110" s="33" t="s">
        <v>25</v>
      </c>
      <c r="C110" s="92" t="s">
        <v>12</v>
      </c>
      <c r="D110" s="92"/>
      <c r="E110" s="93"/>
      <c r="F110" s="94" t="s">
        <v>5</v>
      </c>
      <c r="G110" s="92"/>
      <c r="H110" s="93"/>
      <c r="I110" s="94" t="s">
        <v>6</v>
      </c>
      <c r="J110" s="92"/>
      <c r="K110" s="93"/>
      <c r="L110" s="94" t="s">
        <v>13</v>
      </c>
      <c r="M110" s="92"/>
      <c r="N110" s="93"/>
      <c r="O110" s="94" t="s">
        <v>26</v>
      </c>
      <c r="P110" s="92"/>
      <c r="Q110" s="93"/>
      <c r="R110" s="34" t="s">
        <v>8</v>
      </c>
      <c r="S110" s="34" t="s">
        <v>27</v>
      </c>
      <c r="T110" s="35" t="s">
        <v>16</v>
      </c>
      <c r="U110" s="36" t="s">
        <v>28</v>
      </c>
      <c r="V110" s="32"/>
    </row>
    <row r="111" spans="1:27" ht="24" customHeight="1">
      <c r="A111" s="37" t="s">
        <v>29</v>
      </c>
      <c r="B111" s="38" t="s">
        <v>30</v>
      </c>
      <c r="C111" s="95">
        <f>$A$112</f>
        <v>103</v>
      </c>
      <c r="D111" s="96"/>
      <c r="E111" s="39"/>
      <c r="F111" s="97">
        <f>$A$112</f>
        <v>103</v>
      </c>
      <c r="G111" s="96"/>
      <c r="H111" s="39"/>
      <c r="I111" s="97">
        <f>$A$112</f>
        <v>103</v>
      </c>
      <c r="J111" s="96"/>
      <c r="K111" s="39"/>
      <c r="L111" s="97">
        <f>$A$112</f>
        <v>103</v>
      </c>
      <c r="M111" s="96"/>
      <c r="O111" s="97">
        <f>$A$112</f>
        <v>103</v>
      </c>
      <c r="P111" s="96"/>
      <c r="Q111" s="39"/>
      <c r="R111" s="40">
        <f>$A$112</f>
        <v>103</v>
      </c>
      <c r="S111" s="40">
        <f>$A$112</f>
        <v>103</v>
      </c>
      <c r="T111" s="41">
        <f>$A$112</f>
        <v>103</v>
      </c>
      <c r="U111" s="42">
        <f>A112-A114</f>
        <v>100</v>
      </c>
      <c r="V111" s="32"/>
    </row>
    <row r="112" spans="1:27" ht="21.95" customHeight="1" thickBot="1">
      <c r="A112" s="43">
        <f>MAX(A6:A110)</f>
        <v>103</v>
      </c>
      <c r="B112" s="44" t="s">
        <v>28</v>
      </c>
      <c r="C112" s="98">
        <f>$A$112-C115</f>
        <v>100</v>
      </c>
      <c r="D112" s="99"/>
      <c r="E112" s="45"/>
      <c r="F112" s="99">
        <f>$A$112-F115</f>
        <v>100</v>
      </c>
      <c r="G112" s="99"/>
      <c r="H112" s="45"/>
      <c r="I112" s="99">
        <f>$A$112-I115</f>
        <v>100</v>
      </c>
      <c r="J112" s="99"/>
      <c r="K112" s="45"/>
      <c r="L112" s="99">
        <f>$A$112-L115</f>
        <v>100</v>
      </c>
      <c r="M112" s="99"/>
      <c r="N112" s="46"/>
      <c r="O112" s="99">
        <f>$A$112-O115</f>
        <v>100</v>
      </c>
      <c r="P112" s="99"/>
      <c r="Q112" s="45"/>
      <c r="R112" s="45">
        <f>$A$112-R115</f>
        <v>100</v>
      </c>
      <c r="S112" s="45">
        <f>$A$112-S115</f>
        <v>100</v>
      </c>
      <c r="T112" s="45">
        <f>$A$112-T115</f>
        <v>100</v>
      </c>
      <c r="U112" s="47" t="s">
        <v>31</v>
      </c>
      <c r="V112" s="32"/>
    </row>
    <row r="113" spans="1:22" ht="21.95" customHeight="1">
      <c r="A113" s="48" t="s">
        <v>32</v>
      </c>
      <c r="B113" s="44" t="s">
        <v>31</v>
      </c>
      <c r="C113" s="98">
        <f>COUNTIF(C6:C108,"&gt;=50")</f>
        <v>97</v>
      </c>
      <c r="D113" s="99"/>
      <c r="E113" s="45"/>
      <c r="F113" s="99">
        <f>COUNTIF(F6:F108,"&gt;=50")</f>
        <v>97</v>
      </c>
      <c r="G113" s="99"/>
      <c r="H113" s="45"/>
      <c r="I113" s="99">
        <f>COUNTIF(I6:I108,"&gt;=50")</f>
        <v>100</v>
      </c>
      <c r="J113" s="99"/>
      <c r="K113" s="45"/>
      <c r="L113" s="99">
        <f>COUNTIF(L6:L108,"&gt;=50")</f>
        <v>0</v>
      </c>
      <c r="M113" s="99"/>
      <c r="N113" s="46"/>
      <c r="O113" s="99">
        <f>COUNTIF(O6:O108,"&gt;=50")</f>
        <v>93</v>
      </c>
      <c r="P113" s="99"/>
      <c r="Q113" s="45"/>
      <c r="R113" s="49">
        <f>COUNTIF(R6:R108,"=ناجح")</f>
        <v>0</v>
      </c>
      <c r="S113" s="49">
        <f>COUNTIF(S6:S108,"=ناجح")</f>
        <v>0</v>
      </c>
      <c r="T113" s="45">
        <f>COUNTIF(T6:T108,"=ناجح")</f>
        <v>0</v>
      </c>
      <c r="U113" s="50">
        <f>COUNTIF(V6:V108," ناجح ")</f>
        <v>95</v>
      </c>
      <c r="V113" s="32"/>
    </row>
    <row r="114" spans="1:22" ht="21.95" customHeight="1" thickBot="1">
      <c r="A114" s="43">
        <f>COUNTIF(W6:W108,"=غ")</f>
        <v>3</v>
      </c>
      <c r="B114" s="51" t="s">
        <v>33</v>
      </c>
      <c r="C114" s="100">
        <f>(C113*100)/C112/100</f>
        <v>0.97</v>
      </c>
      <c r="D114" s="101"/>
      <c r="E114" s="52"/>
      <c r="F114" s="101">
        <f>(F113*100)/F112/100</f>
        <v>0.97</v>
      </c>
      <c r="G114" s="101"/>
      <c r="H114" s="52"/>
      <c r="I114" s="101">
        <f>(I113*100)/I112/100</f>
        <v>1</v>
      </c>
      <c r="J114" s="101"/>
      <c r="K114" s="52"/>
      <c r="L114" s="101">
        <f>(L113*100)/L112/100</f>
        <v>0</v>
      </c>
      <c r="M114" s="101"/>
      <c r="N114" s="46"/>
      <c r="O114" s="102">
        <f>(O113*100)/O112/100</f>
        <v>0.93</v>
      </c>
      <c r="P114" s="102"/>
      <c r="Q114" s="52"/>
      <c r="R114" s="53">
        <f>(R113*100)/R112/100</f>
        <v>0</v>
      </c>
      <c r="S114" s="53">
        <f>(S113*100)/S112/100</f>
        <v>0</v>
      </c>
      <c r="T114" s="53">
        <f>(T113*100)/T112/100</f>
        <v>0</v>
      </c>
      <c r="U114" s="54" t="s">
        <v>34</v>
      </c>
      <c r="V114" s="32"/>
    </row>
    <row r="115" spans="1:22" ht="21.95" customHeight="1">
      <c r="A115" s="55" t="s">
        <v>28</v>
      </c>
      <c r="B115" s="44" t="s">
        <v>32</v>
      </c>
      <c r="C115" s="98">
        <f>COUNTIF(C6:C108,"غ")</f>
        <v>3</v>
      </c>
      <c r="D115" s="99"/>
      <c r="E115" s="45"/>
      <c r="F115" s="99">
        <f>COUNTIF(F6:F108,"غ")</f>
        <v>3</v>
      </c>
      <c r="G115" s="99"/>
      <c r="H115" s="45"/>
      <c r="I115" s="99">
        <f>COUNTIF(I6:I108,"غ")</f>
        <v>3</v>
      </c>
      <c r="J115" s="99"/>
      <c r="K115" s="45"/>
      <c r="L115" s="99">
        <f>COUNTIF(L6:L108,"غ")</f>
        <v>3</v>
      </c>
      <c r="M115" s="99"/>
      <c r="N115" s="46"/>
      <c r="O115" s="99">
        <f>COUNTIF(O6:O108,"غ")</f>
        <v>3</v>
      </c>
      <c r="P115" s="99"/>
      <c r="Q115" s="45"/>
      <c r="R115" s="45">
        <f>COUNTIF(R6:R108,"غ")</f>
        <v>3</v>
      </c>
      <c r="S115" s="45">
        <f>COUNTIF(S6:S108,"غ")</f>
        <v>3</v>
      </c>
      <c r="T115" s="45">
        <f>COUNTIF(T6:T108,"غ")</f>
        <v>3</v>
      </c>
      <c r="U115" s="56">
        <f>U113/U111</f>
        <v>0.95</v>
      </c>
      <c r="V115" s="32"/>
    </row>
    <row r="116" spans="1:22" ht="21.95" customHeight="1" thickBot="1">
      <c r="A116" s="110">
        <f>A112-A114</f>
        <v>100</v>
      </c>
      <c r="B116" s="57" t="s">
        <v>35</v>
      </c>
      <c r="C116" s="112">
        <f>SUMPRODUCT(--(C6:C108&lt;50)+(C6:C108="صفر"))</f>
        <v>3</v>
      </c>
      <c r="D116" s="113"/>
      <c r="E116" s="58"/>
      <c r="F116" s="114">
        <f>SUMPRODUCT(--(F6:F108&lt;50)+(F6:F108="صفر"))</f>
        <v>3</v>
      </c>
      <c r="G116" s="113"/>
      <c r="H116" s="58"/>
      <c r="I116" s="114">
        <f>SUMPRODUCT(--(I6:I108&lt;50)+(I6:I108="صفر"))</f>
        <v>0</v>
      </c>
      <c r="J116" s="113"/>
      <c r="K116" s="58"/>
      <c r="L116" s="114">
        <f>SUMPRODUCT(--(L6:L108&lt;50)+(L6:L108="صفر"))</f>
        <v>0</v>
      </c>
      <c r="M116" s="113"/>
      <c r="O116" s="114">
        <f>SUMPRODUCT(--(O6:O108&lt;50)+(O6:O108="صفر"))</f>
        <v>7</v>
      </c>
      <c r="P116" s="113"/>
      <c r="Q116" s="58"/>
      <c r="R116" s="59">
        <f>COUNTIF(R9:R108,"=راسب")</f>
        <v>0</v>
      </c>
      <c r="S116" s="59">
        <f>COUNTIF(S9:S108,"=راسب")</f>
        <v>0</v>
      </c>
      <c r="T116" s="41">
        <f>COUNTIF(T9:T108,"=راسب")</f>
        <v>0</v>
      </c>
      <c r="U116" s="60" t="s">
        <v>36</v>
      </c>
      <c r="V116" s="32"/>
    </row>
    <row r="117" spans="1:22" ht="21.95" customHeight="1" thickBot="1">
      <c r="A117" s="111"/>
      <c r="B117" s="61" t="s">
        <v>37</v>
      </c>
      <c r="C117" s="115" t="str">
        <f>IF(C113="غ","غ",IF(OR(C113="صفر",C113&lt;C112*0.5),"دون المستوى",IF(C113&gt;=C112*0.85,"ممتاز",IF(C113&gt;=C112*0.75,"جيد جدا",IF(C113&gt;=C112*0.65,"جيد",IF(C113&gt;=C112*0.5,"مقبول"))))))</f>
        <v>ممتاز</v>
      </c>
      <c r="D117" s="116"/>
      <c r="E117" s="62"/>
      <c r="F117" s="116" t="str">
        <f>IF(F113="غ","غ",IF(OR(F113="صفر",F113&lt;F112*0.5),"دون المستوى",IF(F113&gt;=F112*0.85,"ممتاز",IF(F113&gt;=F112*0.75,"جيد جدا",IF(F113&gt;=F112*0.65,"جيد",IF(F113&gt;=F112*0.5,"مقبول"))))))</f>
        <v>ممتاز</v>
      </c>
      <c r="G117" s="116"/>
      <c r="H117" s="62"/>
      <c r="I117" s="116" t="str">
        <f>IF(I113="غ","غ",IF(OR(I113="صفر",I113&lt;I112*0.5),"دون المستوى",IF(I113&gt;=I112*0.85,"ممتاز",IF(I113&gt;=I112*0.75,"جيد جدا",IF(I113&gt;=I112*0.65,"جيد",IF(I113&gt;=I112*0.5,"مقبول"))))))</f>
        <v>ممتاز</v>
      </c>
      <c r="J117" s="116"/>
      <c r="K117" s="62"/>
      <c r="L117" s="116" t="str">
        <f>IF(L113="غ","غ",IF(OR(L113="صفر",L113&lt;L112*0.5),"دون المستوى",IF(L113&gt;=L112*0.85,"ممتاز",IF(L113&gt;=L112*0.75,"جيد جدا",IF(L113&gt;=L112*0.65,"جيد",IF(L113&gt;=L112*0.5,"مقبول"))))))</f>
        <v>دون المستوى</v>
      </c>
      <c r="M117" s="116"/>
      <c r="O117" s="116" t="str">
        <f>IF(O113="غ","غ",IF(OR(O113="صفر",O113&lt;O112*0.5),"دون المستوى",IF(O113&gt;=O112*0.85,"ممتاز",IF(O113&gt;=O112*0.75,"جيد جدا",IF(O113&gt;=O112*0.65,"جيد",IF(O113&gt;=O112*0.5,"مقبول"))))))</f>
        <v>ممتاز</v>
      </c>
      <c r="P117" s="116"/>
      <c r="Q117" s="62"/>
      <c r="R117" s="63" t="str">
        <f>IF(R113="غ","غ",IF(OR(R113="صفر",R113&lt;R112*0.5),"دون المستوى",IF(R113&gt;=R112*0.85,"ممتاز",IF(R113&gt;=R112*0.75,"جيد جدا",IF(R113&gt;=R112*0.65,"جيد",IF(R113&gt;=R112*0.5,"مقبول"))))))</f>
        <v>دون المستوى</v>
      </c>
      <c r="S117" s="63" t="str">
        <f>IF(S113="غ","غ",IF(OR(S113="صفر",S113&lt;S112*0.5),"دون المستوى",IF(S113&gt;=S112*0.85,"ممتاز",IF(S113&gt;=S112*0.75,"جيد جدا",IF(S113&gt;=S112*0.65,"جيد",IF(S113&gt;=S112*0.5,"مقبول"))))))</f>
        <v>دون المستوى</v>
      </c>
      <c r="T117" s="64" t="str">
        <f>IF(T113="غ","غ",IF(OR(T113="صفر",T113&lt;T112*0.5),"دون المستوى",IF(T113&gt;=T112*0.85,"ممتاز",IF(T113&gt;=T112*0.75,"جيد جدا",IF(T113&gt;=T112*0.65,"جيد",IF(T113&gt;=T112*0.5,"مقبول"))))))</f>
        <v>دون المستوى</v>
      </c>
      <c r="U117" s="65">
        <f>COUNTIF(V6:V108,"دون المستوى ")</f>
        <v>8</v>
      </c>
      <c r="V117" s="32"/>
    </row>
    <row r="118" spans="1:22" ht="28.5" customHeight="1">
      <c r="A118" s="31"/>
      <c r="B118" s="31"/>
      <c r="C118" s="31"/>
      <c r="D118" s="31"/>
      <c r="E118" s="31"/>
      <c r="F118" s="122" t="s">
        <v>38</v>
      </c>
      <c r="G118" s="122"/>
      <c r="H118" s="31"/>
      <c r="I118" s="122" t="str">
        <f>IF(U113="غ","غ",IF(OR(U113="صفر",U113&lt;U111*0.5),"دون المستوى",IF(U113&gt;=U111*0.85,"ممتاز",IF(U113&gt;=U111*0.75,"جيد جدا",IF(U113&gt;=U111*0.65,"جيد",IF(U113&gt;=U111*0.5,"مقبول"))))))</f>
        <v>ممتاز</v>
      </c>
      <c r="J118" s="122"/>
      <c r="K118" s="66"/>
      <c r="L118" s="66"/>
      <c r="M118" s="66"/>
      <c r="N118" s="66"/>
      <c r="O118" s="66"/>
      <c r="P118" s="66"/>
      <c r="Q118" s="66"/>
      <c r="R118" s="66"/>
      <c r="S118" s="66"/>
      <c r="T118" s="31"/>
      <c r="U118" s="31"/>
      <c r="V118" s="32"/>
    </row>
    <row r="119" spans="1:22" ht="20.25" customHeight="1">
      <c r="A119" s="67"/>
      <c r="B119" s="67"/>
      <c r="C119" s="31"/>
      <c r="D119" s="67"/>
      <c r="E119" s="67"/>
      <c r="F119" s="31"/>
      <c r="G119" s="67"/>
      <c r="H119" s="67"/>
      <c r="I119" s="67"/>
      <c r="J119" s="68"/>
      <c r="K119" s="68"/>
      <c r="L119" s="31"/>
      <c r="M119" s="68"/>
      <c r="N119" s="67"/>
      <c r="O119" s="67"/>
      <c r="P119" s="67"/>
      <c r="Q119" s="67"/>
      <c r="R119" s="67"/>
      <c r="S119" s="67"/>
      <c r="U119" s="67"/>
    </row>
    <row r="120" spans="1:22" ht="29.25" customHeight="1">
      <c r="A120" s="67"/>
      <c r="B120" s="103" t="s">
        <v>39</v>
      </c>
      <c r="C120" s="105" t="s">
        <v>40</v>
      </c>
      <c r="D120" s="105"/>
      <c r="E120" s="105"/>
      <c r="F120" s="105"/>
      <c r="G120" s="106" t="s">
        <v>41</v>
      </c>
      <c r="H120" s="106"/>
      <c r="I120" s="106"/>
      <c r="J120" s="106"/>
      <c r="K120" s="69"/>
      <c r="L120" s="107" t="s">
        <v>42</v>
      </c>
      <c r="M120" s="107"/>
      <c r="N120" s="107"/>
      <c r="O120" s="108" t="s">
        <v>43</v>
      </c>
      <c r="P120" s="108"/>
      <c r="Q120" s="108"/>
      <c r="R120" s="108"/>
      <c r="S120" s="67"/>
      <c r="U120" s="67"/>
    </row>
    <row r="121" spans="1:22">
      <c r="B121" s="104"/>
      <c r="C121" s="109" t="s">
        <v>44</v>
      </c>
      <c r="D121" s="109"/>
      <c r="E121" s="109"/>
      <c r="F121" s="109"/>
      <c r="G121" s="109" t="s">
        <v>45</v>
      </c>
      <c r="H121" s="109"/>
      <c r="I121" s="109"/>
      <c r="J121" s="109"/>
      <c r="K121" s="70"/>
      <c r="L121" s="109" t="s">
        <v>46</v>
      </c>
      <c r="M121" s="109"/>
      <c r="N121" s="109"/>
      <c r="O121" s="117" t="s">
        <v>47</v>
      </c>
      <c r="P121" s="117"/>
      <c r="Q121" s="117"/>
      <c r="R121" s="117"/>
      <c r="T121" s="71" t="s">
        <v>48</v>
      </c>
      <c r="U121" s="71" t="s">
        <v>49</v>
      </c>
      <c r="V121" s="71" t="s">
        <v>50</v>
      </c>
    </row>
    <row r="122" spans="1:22" ht="24.95" customHeight="1">
      <c r="B122" s="72" t="s">
        <v>51</v>
      </c>
      <c r="C122" s="118">
        <f>COUNTIFS($C$6:$C$108,"&lt;="&amp;V125,$C$6:$C$108,"&gt;"&amp;V124)</f>
        <v>55</v>
      </c>
      <c r="D122" s="118"/>
      <c r="E122" s="118"/>
      <c r="F122" s="118"/>
      <c r="G122" s="118">
        <f>COUNTIFS($C$6:$C$108,"&lt;="&amp;V124,$C$6:$C$108,"&gt;"&amp;V123)</f>
        <v>39</v>
      </c>
      <c r="H122" s="118"/>
      <c r="I122" s="118"/>
      <c r="J122" s="118"/>
      <c r="K122" s="73"/>
      <c r="L122" s="119">
        <f>COUNTIFS($C$6:$C$108,"&lt;="&amp;V123,$C$6:$C$108,"&gt;"&amp;V122)</f>
        <v>3</v>
      </c>
      <c r="M122" s="120"/>
      <c r="N122" s="74"/>
      <c r="O122" s="119">
        <f>COUNTIFS($C$6:$C$108,"&lt;="&amp;V122,$C$6:$C$108,"&gt;"&amp;U122)</f>
        <v>3</v>
      </c>
      <c r="P122" s="121"/>
      <c r="Q122" s="121"/>
      <c r="R122" s="120"/>
      <c r="T122" s="71"/>
      <c r="U122" s="71">
        <v>0</v>
      </c>
      <c r="V122" s="71">
        <v>49</v>
      </c>
    </row>
    <row r="123" spans="1:22" ht="24.95" customHeight="1">
      <c r="B123" s="72" t="s">
        <v>52</v>
      </c>
      <c r="C123" s="118">
        <f>COUNTIFS($F$6:$F$108,"&lt;="&amp;V125,$F$6:$F$108,"&gt;"&amp;V124)</f>
        <v>38</v>
      </c>
      <c r="D123" s="118"/>
      <c r="E123" s="118"/>
      <c r="F123" s="118"/>
      <c r="G123" s="118">
        <f>COUNTIFS($F$6:$F$108,"&lt;="&amp;V124,$F$6:$F$108,"&gt;"&amp;V123)</f>
        <v>51</v>
      </c>
      <c r="H123" s="118"/>
      <c r="I123" s="118"/>
      <c r="J123" s="118"/>
      <c r="K123" s="46"/>
      <c r="L123" s="118">
        <f>COUNTIFS($F$6:$F$108,"&lt;="&amp;V123,$F$6:$F$108,"&gt;"&amp;V122)</f>
        <v>8</v>
      </c>
      <c r="M123" s="118"/>
      <c r="N123" s="118"/>
      <c r="O123" s="119">
        <f>COUNTIFS($F$6:$F$108,"&lt;="&amp;V122,$F$6:$F$108,"&gt;"&amp;U122)</f>
        <v>3</v>
      </c>
      <c r="P123" s="121"/>
      <c r="Q123" s="121"/>
      <c r="R123" s="120"/>
      <c r="T123" s="71"/>
      <c r="U123" s="71">
        <v>50</v>
      </c>
      <c r="V123" s="71">
        <v>64</v>
      </c>
    </row>
    <row r="124" spans="1:22" ht="24.95" customHeight="1">
      <c r="B124" s="72" t="s">
        <v>6</v>
      </c>
      <c r="C124" s="118">
        <f>COUNTIFS($I$6:$I$108,"&lt;="&amp;$V$125,$I$6:$I$108,"&gt;"&amp;$V$124)</f>
        <v>61</v>
      </c>
      <c r="D124" s="118"/>
      <c r="E124" s="118"/>
      <c r="F124" s="118"/>
      <c r="G124" s="118">
        <f>COUNTIFS($I$6:$I$108,"&lt;="&amp;$V$124,$I$6:$I$108,"&gt;"&amp;$V$123)</f>
        <v>34</v>
      </c>
      <c r="H124" s="118"/>
      <c r="I124" s="118"/>
      <c r="J124" s="118"/>
      <c r="K124" s="46"/>
      <c r="L124" s="118">
        <f>COUNTIFS($I$6:$I$108,"&lt;="&amp;$V$123,$I$6:$I$108,"&gt;"&amp;$V$122)</f>
        <v>5</v>
      </c>
      <c r="M124" s="118"/>
      <c r="N124" s="118"/>
      <c r="O124" s="119">
        <f>COUNTIFS($I$6:$I$108,"&lt;="&amp;V122,$I$6:$I$108,"&gt;"&amp;U122)</f>
        <v>0</v>
      </c>
      <c r="P124" s="121"/>
      <c r="Q124" s="121"/>
      <c r="R124" s="120"/>
      <c r="T124" s="71"/>
      <c r="U124" s="71">
        <v>65</v>
      </c>
      <c r="V124" s="71">
        <v>84</v>
      </c>
    </row>
    <row r="125" spans="1:22" ht="24.95" customHeight="1">
      <c r="B125" s="72" t="s">
        <v>53</v>
      </c>
      <c r="C125" s="118">
        <f>COUNTIFS($O$6:$O$108,"&lt;="&amp;$V$125,$O$6:$O$108,"&gt;"&amp;$V$124)</f>
        <v>48</v>
      </c>
      <c r="D125" s="118"/>
      <c r="E125" s="118"/>
      <c r="F125" s="118"/>
      <c r="G125" s="118">
        <f>COUNTIFS($O$6:$O$108,"&lt;="&amp;$V$124,$O$6:$O$108,"&gt;"&amp;$V$123)</f>
        <v>35</v>
      </c>
      <c r="H125" s="118"/>
      <c r="I125" s="118"/>
      <c r="J125" s="118"/>
      <c r="K125" s="46"/>
      <c r="L125" s="118">
        <f>COUNTIFS($O$6:$O$108,"&lt;="&amp;$V$123,$O$6:$O$108,"&gt;"&amp;$V$122)</f>
        <v>10</v>
      </c>
      <c r="M125" s="118"/>
      <c r="N125" s="118"/>
      <c r="O125" s="119">
        <f>COUNTIFS($O$6:$O$108,"&lt;="&amp;V122,$O$6:$O$108,"&gt;"&amp;U122)</f>
        <v>7</v>
      </c>
      <c r="P125" s="121"/>
      <c r="Q125" s="121"/>
      <c r="R125" s="120"/>
      <c r="T125" s="71"/>
      <c r="U125" s="71">
        <v>85</v>
      </c>
      <c r="V125" s="71">
        <v>100</v>
      </c>
    </row>
    <row r="126" spans="1:22" ht="24.95" customHeight="1">
      <c r="B126" s="72" t="s">
        <v>13</v>
      </c>
      <c r="C126" s="118">
        <f>COUNTIFS($L$6:$L$108,"&lt;="&amp;$V$125,$L$6:$L$108,"&gt;"&amp;$V$124)</f>
        <v>0</v>
      </c>
      <c r="D126" s="118"/>
      <c r="E126" s="118"/>
      <c r="F126" s="118"/>
      <c r="G126" s="118">
        <f>COUNTIFS($L$6:$L$108,"&lt;="&amp;$V$124,$L$6:$L$108,"&gt;"&amp;$V$123)</f>
        <v>0</v>
      </c>
      <c r="H126" s="118"/>
      <c r="I126" s="118"/>
      <c r="J126" s="118"/>
      <c r="K126" s="73"/>
      <c r="L126" s="118">
        <f>COUNTIFS($L$6:$L$108,"&lt;="&amp;$V$123,$L$6:$L$108,"&gt;"&amp;$V$122)</f>
        <v>0</v>
      </c>
      <c r="M126" s="118"/>
      <c r="N126" s="118"/>
      <c r="O126" s="119">
        <f>COUNTIFS($L$6:$L$108,"&lt;="&amp;V122,$L$6:$L$108,"&gt;"&amp;U122)</f>
        <v>0</v>
      </c>
      <c r="P126" s="121"/>
      <c r="Q126" s="121"/>
      <c r="R126" s="120"/>
    </row>
    <row r="127" spans="1:22" ht="24.95" customHeight="1">
      <c r="B127" s="72" t="s">
        <v>54</v>
      </c>
      <c r="C127" s="118"/>
      <c r="D127" s="118"/>
      <c r="E127" s="118"/>
      <c r="F127" s="118"/>
      <c r="G127" s="123"/>
      <c r="H127" s="123"/>
      <c r="I127" s="123"/>
      <c r="J127" s="123"/>
      <c r="K127" s="73"/>
      <c r="L127" s="123"/>
      <c r="M127" s="123"/>
      <c r="N127" s="123"/>
      <c r="O127" s="119"/>
      <c r="P127" s="121"/>
      <c r="Q127" s="121"/>
      <c r="R127" s="120"/>
    </row>
    <row r="128" spans="1:22" ht="24.95" customHeight="1">
      <c r="B128" s="72" t="s">
        <v>55</v>
      </c>
      <c r="C128" s="118"/>
      <c r="D128" s="118"/>
      <c r="E128" s="118"/>
      <c r="F128" s="118"/>
      <c r="G128" s="123"/>
      <c r="H128" s="123"/>
      <c r="I128" s="123"/>
      <c r="J128" s="123"/>
      <c r="K128" s="73"/>
      <c r="L128" s="123"/>
      <c r="M128" s="123"/>
      <c r="N128" s="123"/>
      <c r="O128" s="119"/>
      <c r="P128" s="121"/>
      <c r="Q128" s="121"/>
      <c r="R128" s="120"/>
    </row>
    <row r="129" spans="2:18" ht="24.95" customHeight="1">
      <c r="B129" s="72"/>
      <c r="C129" s="118"/>
      <c r="D129" s="118"/>
      <c r="E129" s="118"/>
      <c r="F129" s="118"/>
      <c r="G129" s="123"/>
      <c r="H129" s="123"/>
      <c r="I129" s="123"/>
      <c r="J129" s="123"/>
      <c r="K129" s="73"/>
      <c r="L129" s="123"/>
      <c r="M129" s="123"/>
      <c r="N129" s="123"/>
      <c r="O129" s="119"/>
      <c r="P129" s="121"/>
      <c r="Q129" s="121"/>
      <c r="R129" s="120"/>
    </row>
    <row r="130" spans="2:18" ht="24.95" customHeight="1">
      <c r="B130" s="72" t="s">
        <v>56</v>
      </c>
      <c r="C130" s="118"/>
      <c r="D130" s="118"/>
      <c r="E130" s="118"/>
      <c r="F130" s="118"/>
      <c r="G130" s="123"/>
      <c r="H130" s="123"/>
      <c r="I130" s="123"/>
      <c r="J130" s="123"/>
      <c r="K130" s="73"/>
      <c r="L130" s="123"/>
      <c r="M130" s="123"/>
      <c r="N130" s="123"/>
      <c r="O130" s="119"/>
      <c r="P130" s="121"/>
      <c r="Q130" s="121"/>
      <c r="R130" s="120"/>
    </row>
    <row r="132" spans="2:18">
      <c r="O132" s="75"/>
      <c r="P132" s="75"/>
      <c r="Q132" s="75"/>
      <c r="R132" s="75"/>
    </row>
    <row r="133" spans="2:18">
      <c r="O133" s="76"/>
      <c r="P133" s="76"/>
      <c r="Q133" s="76"/>
      <c r="R133" s="76"/>
    </row>
    <row r="134" spans="2:18">
      <c r="O134" s="76"/>
      <c r="P134" s="76"/>
      <c r="Q134" s="76"/>
      <c r="R134" s="76"/>
    </row>
    <row r="135" spans="2:18">
      <c r="O135" s="76"/>
      <c r="P135" s="76"/>
      <c r="Q135" s="76"/>
      <c r="R135" s="76"/>
    </row>
  </sheetData>
  <mergeCells count="106">
    <mergeCell ref="C129:F129"/>
    <mergeCell ref="G129:J129"/>
    <mergeCell ref="L129:N129"/>
    <mergeCell ref="O129:R129"/>
    <mergeCell ref="C130:F130"/>
    <mergeCell ref="G130:J130"/>
    <mergeCell ref="L130:N130"/>
    <mergeCell ref="O130:R130"/>
    <mergeCell ref="C127:F127"/>
    <mergeCell ref="G127:J127"/>
    <mergeCell ref="L127:N127"/>
    <mergeCell ref="O127:R127"/>
    <mergeCell ref="C128:F128"/>
    <mergeCell ref="G128:J128"/>
    <mergeCell ref="L128:N128"/>
    <mergeCell ref="O128:R128"/>
    <mergeCell ref="C126:F126"/>
    <mergeCell ref="G126:J126"/>
    <mergeCell ref="L126:N126"/>
    <mergeCell ref="O126:R126"/>
    <mergeCell ref="C123:F123"/>
    <mergeCell ref="G123:J123"/>
    <mergeCell ref="L123:N123"/>
    <mergeCell ref="O123:R123"/>
    <mergeCell ref="C124:F124"/>
    <mergeCell ref="G124:J124"/>
    <mergeCell ref="L124:N124"/>
    <mergeCell ref="O124:R124"/>
    <mergeCell ref="C122:F122"/>
    <mergeCell ref="G122:J122"/>
    <mergeCell ref="L122:M122"/>
    <mergeCell ref="O122:R122"/>
    <mergeCell ref="O117:P117"/>
    <mergeCell ref="F118:G118"/>
    <mergeCell ref="I118:J118"/>
    <mergeCell ref="C125:F125"/>
    <mergeCell ref="G125:J125"/>
    <mergeCell ref="L125:N125"/>
    <mergeCell ref="O125:R125"/>
    <mergeCell ref="B120:B121"/>
    <mergeCell ref="C120:F120"/>
    <mergeCell ref="G120:J120"/>
    <mergeCell ref="L120:N120"/>
    <mergeCell ref="O120:R120"/>
    <mergeCell ref="C121:F121"/>
    <mergeCell ref="G121:J121"/>
    <mergeCell ref="A116:A117"/>
    <mergeCell ref="C116:D116"/>
    <mergeCell ref="F116:G116"/>
    <mergeCell ref="I116:J116"/>
    <mergeCell ref="L116:M116"/>
    <mergeCell ref="O116:P116"/>
    <mergeCell ref="C117:D117"/>
    <mergeCell ref="F117:G117"/>
    <mergeCell ref="I117:J117"/>
    <mergeCell ref="L117:M117"/>
    <mergeCell ref="L121:N121"/>
    <mergeCell ref="O121:R121"/>
    <mergeCell ref="C114:D114"/>
    <mergeCell ref="F114:G114"/>
    <mergeCell ref="I114:J114"/>
    <mergeCell ref="L114:M114"/>
    <mergeCell ref="O114:P114"/>
    <mergeCell ref="C115:D115"/>
    <mergeCell ref="F115:G115"/>
    <mergeCell ref="I115:J115"/>
    <mergeCell ref="L115:M115"/>
    <mergeCell ref="O115:P115"/>
    <mergeCell ref="C112:D112"/>
    <mergeCell ref="F112:G112"/>
    <mergeCell ref="I112:J112"/>
    <mergeCell ref="L112:M112"/>
    <mergeCell ref="O112:P112"/>
    <mergeCell ref="C113:D113"/>
    <mergeCell ref="F113:G113"/>
    <mergeCell ref="I113:J113"/>
    <mergeCell ref="L113:M113"/>
    <mergeCell ref="O113:P113"/>
    <mergeCell ref="C110:E110"/>
    <mergeCell ref="F110:H110"/>
    <mergeCell ref="I110:K110"/>
    <mergeCell ref="L110:N110"/>
    <mergeCell ref="O110:Q110"/>
    <mergeCell ref="C111:D111"/>
    <mergeCell ref="F111:G111"/>
    <mergeCell ref="I111:J111"/>
    <mergeCell ref="L111:M111"/>
    <mergeCell ref="O111:P111"/>
    <mergeCell ref="U3:U5"/>
    <mergeCell ref="C4:E4"/>
    <mergeCell ref="F4:H4"/>
    <mergeCell ref="I4:K4"/>
    <mergeCell ref="L4:M4"/>
    <mergeCell ref="O4:P4"/>
    <mergeCell ref="R4:R5"/>
    <mergeCell ref="S4:S5"/>
    <mergeCell ref="T4:T5"/>
    <mergeCell ref="R1:T2"/>
    <mergeCell ref="C2:O2"/>
    <mergeCell ref="A3:A5"/>
    <mergeCell ref="B3:B5"/>
    <mergeCell ref="C3:E3"/>
    <mergeCell ref="F3:H3"/>
    <mergeCell ref="I3:K3"/>
    <mergeCell ref="L3:M3"/>
    <mergeCell ref="O3:P3"/>
  </mergeCells>
  <conditionalFormatting sqref="U6:U108">
    <cfRule type="cellIs" dxfId="1" priority="1" stopIfTrue="1" operator="equal">
      <formula>2</formula>
    </cfRule>
    <cfRule type="cellIs" dxfId="0" priority="2" stopIfTrue="1" operator="equal">
      <formula>1</formula>
    </cfRule>
  </conditionalFormatting>
  <printOptions horizontalCentered="1"/>
  <pageMargins left="0" right="0" top="0.27559055118110237" bottom="0.19685039370078741" header="0.27559055118110237" footer="0"/>
  <pageSetup paperSize="9" orientation="portrait" r:id="rId1"/>
  <headerFooter alignWithMargins="0">
    <oddFooter xml:space="preserve">&amp;R   &amp;12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نتيجة نصف العام</vt:lpstr>
      <vt:lpstr>'نتيجة نصف العام'!Print_Titles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Amar</cp:lastModifiedBy>
  <dcterms:created xsi:type="dcterms:W3CDTF">2026-01-15T08:31:11Z</dcterms:created>
  <dcterms:modified xsi:type="dcterms:W3CDTF">2026-01-15T08:32:37Z</dcterms:modified>
</cp:coreProperties>
</file>