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D:\Ahmed\"/>
    </mc:Choice>
  </mc:AlternateContent>
  <xr:revisionPtr revIDLastSave="0" documentId="13_ncr:1_{0CF093AF-38C8-4531-8BFB-EE20012A5CF8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قاعدة بيانات السيارات" sheetId="1" r:id="rId1"/>
    <sheet name="المخالفات" sheetId="3" r:id="rId2"/>
    <sheet name="التقرير" sheetId="2" r:id="rId3"/>
    <sheet name="كشف العاملين" sheetId="7" r:id="rId4"/>
    <sheet name="ورقة الأقساط" sheetId="4" r:id="rId5"/>
  </sheets>
  <definedNames>
    <definedName name="_xlnm._FilterDatabase" localSheetId="0" hidden="1">'قاعدة بيانات السيارات'!$A$12:$AG$61</definedName>
    <definedName name="_xlnm.Print_Area" localSheetId="2">التقرير!$A$1:$K$54</definedName>
    <definedName name="_xlnm.Print_Area" localSheetId="1">المخالفات!$A$1:$H$135</definedName>
    <definedName name="_xlnm.Print_Area" localSheetId="0">'قاعدة بيانات السيارات'!$A$1:$AC$62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2" l="1" a="1"/>
  <c r="K24" i="2" s="1"/>
  <c r="C24" i="2"/>
  <c r="D24" i="2"/>
  <c r="E24" i="2"/>
  <c r="J20" i="2" l="1"/>
  <c r="G8" i="2"/>
  <c r="H135" i="3"/>
  <c r="H134" i="3"/>
  <c r="H132" i="3"/>
  <c r="H130" i="3"/>
  <c r="H128" i="3"/>
  <c r="H123" i="3"/>
  <c r="H121" i="3"/>
  <c r="H119" i="3"/>
  <c r="H105" i="3"/>
  <c r="H102" i="3"/>
  <c r="H100" i="3"/>
  <c r="H94" i="3"/>
  <c r="H92" i="3"/>
  <c r="H90" i="3"/>
  <c r="H88" i="3"/>
  <c r="H86" i="3"/>
  <c r="H84" i="3"/>
  <c r="H82" i="3"/>
  <c r="H76" i="3"/>
  <c r="H74" i="3"/>
  <c r="H71" i="3"/>
  <c r="H68" i="3"/>
  <c r="H66" i="3"/>
  <c r="H64" i="3"/>
  <c r="H62" i="3"/>
  <c r="H60" i="3"/>
  <c r="H58" i="3"/>
  <c r="H50" i="3"/>
  <c r="H48" i="3"/>
  <c r="H46" i="3"/>
  <c r="H44" i="3"/>
  <c r="H42" i="3"/>
  <c r="H40" i="3"/>
  <c r="H37" i="3"/>
  <c r="H35" i="3"/>
  <c r="H33" i="3"/>
  <c r="H31" i="3"/>
  <c r="H29" i="3"/>
  <c r="H27" i="3"/>
  <c r="H24" i="3"/>
  <c r="H22" i="3"/>
  <c r="H20" i="3"/>
  <c r="H18" i="3"/>
  <c r="H16" i="3"/>
  <c r="H14" i="3"/>
  <c r="H12" i="3"/>
  <c r="H10" i="3"/>
  <c r="H7" i="3"/>
  <c r="H4" i="3"/>
  <c r="Y47" i="1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V13" i="1"/>
  <c r="G12" i="2"/>
  <c r="E52" i="2"/>
  <c r="O34" i="1"/>
  <c r="B16" i="2"/>
  <c r="O44" i="1" l="1"/>
  <c r="F16" i="2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G11" i="2"/>
  <c r="D12" i="2"/>
  <c r="G13" i="2"/>
  <c r="D11" i="2"/>
  <c r="D10" i="2"/>
  <c r="H10" i="2"/>
  <c r="O16" i="1" l="1"/>
  <c r="J11" i="2"/>
  <c r="G16" i="2"/>
  <c r="D8" i="2"/>
  <c r="E51" i="2"/>
  <c r="I46" i="2" s="1"/>
  <c r="I42" i="2"/>
  <c r="E37" i="2"/>
  <c r="K18" i="2"/>
  <c r="K17" i="2"/>
  <c r="D16" i="2"/>
  <c r="D13" i="2"/>
  <c r="G9" i="2"/>
  <c r="D9" i="2"/>
  <c r="D6" i="2"/>
  <c r="J17" i="2" s="1"/>
  <c r="Y61" i="1"/>
  <c r="V61" i="1"/>
  <c r="O61" i="1"/>
  <c r="Y60" i="1"/>
  <c r="V60" i="1"/>
  <c r="O60" i="1"/>
  <c r="Y59" i="1"/>
  <c r="V59" i="1"/>
  <c r="O59" i="1"/>
  <c r="Y58" i="1"/>
  <c r="V58" i="1"/>
  <c r="O58" i="1"/>
  <c r="Y57" i="1"/>
  <c r="V57" i="1"/>
  <c r="O57" i="1"/>
  <c r="Y56" i="1"/>
  <c r="V56" i="1"/>
  <c r="O56" i="1"/>
  <c r="Y55" i="1"/>
  <c r="V55" i="1"/>
  <c r="O55" i="1"/>
  <c r="Y54" i="1"/>
  <c r="V54" i="1"/>
  <c r="O54" i="1"/>
  <c r="Y53" i="1"/>
  <c r="V53" i="1"/>
  <c r="O53" i="1"/>
  <c r="Y52" i="1"/>
  <c r="V52" i="1"/>
  <c r="O52" i="1"/>
  <c r="Y51" i="1"/>
  <c r="V51" i="1"/>
  <c r="O51" i="1"/>
  <c r="Y50" i="1"/>
  <c r="V50" i="1"/>
  <c r="O50" i="1"/>
  <c r="Y49" i="1"/>
  <c r="V49" i="1"/>
  <c r="O49" i="1"/>
  <c r="Y48" i="1"/>
  <c r="V48" i="1"/>
  <c r="O48" i="1"/>
  <c r="V47" i="1"/>
  <c r="O47" i="1"/>
  <c r="Y46" i="1"/>
  <c r="V46" i="1"/>
  <c r="O46" i="1"/>
  <c r="Y45" i="1"/>
  <c r="V45" i="1"/>
  <c r="O45" i="1"/>
  <c r="Y44" i="1"/>
  <c r="V44" i="1"/>
  <c r="Y43" i="1"/>
  <c r="V43" i="1"/>
  <c r="O43" i="1"/>
  <c r="Y42" i="1"/>
  <c r="V42" i="1"/>
  <c r="O42" i="1"/>
  <c r="Y41" i="1"/>
  <c r="V41" i="1"/>
  <c r="O41" i="1"/>
  <c r="Y40" i="1"/>
  <c r="V40" i="1"/>
  <c r="O40" i="1"/>
  <c r="Y39" i="1"/>
  <c r="V39" i="1"/>
  <c r="O39" i="1"/>
  <c r="Y38" i="1"/>
  <c r="V38" i="1"/>
  <c r="O38" i="1"/>
  <c r="Y37" i="1"/>
  <c r="V37" i="1"/>
  <c r="O37" i="1"/>
  <c r="Y36" i="1"/>
  <c r="V36" i="1"/>
  <c r="O36" i="1"/>
  <c r="Y35" i="1"/>
  <c r="V35" i="1"/>
  <c r="O35" i="1"/>
  <c r="Y34" i="1"/>
  <c r="V34" i="1"/>
  <c r="Y33" i="1"/>
  <c r="V33" i="1"/>
  <c r="O33" i="1"/>
  <c r="Y32" i="1"/>
  <c r="V32" i="1"/>
  <c r="O32" i="1"/>
  <c r="Y31" i="1"/>
  <c r="V31" i="1"/>
  <c r="O31" i="1"/>
  <c r="Y30" i="1"/>
  <c r="V30" i="1"/>
  <c r="O30" i="1"/>
  <c r="Y29" i="1"/>
  <c r="V29" i="1"/>
  <c r="O29" i="1"/>
  <c r="Y28" i="1"/>
  <c r="V28" i="1"/>
  <c r="O28" i="1"/>
  <c r="Y27" i="1"/>
  <c r="V27" i="1"/>
  <c r="O27" i="1"/>
  <c r="Y26" i="1"/>
  <c r="V26" i="1"/>
  <c r="O26" i="1"/>
  <c r="Y25" i="1"/>
  <c r="V25" i="1"/>
  <c r="O25" i="1"/>
  <c r="Y24" i="1"/>
  <c r="V24" i="1"/>
  <c r="O24" i="1"/>
  <c r="Y23" i="1"/>
  <c r="V23" i="1"/>
  <c r="O23" i="1"/>
  <c r="Y22" i="1"/>
  <c r="V22" i="1"/>
  <c r="O22" i="1"/>
  <c r="Y21" i="1"/>
  <c r="V21" i="1"/>
  <c r="O21" i="1"/>
  <c r="Y20" i="1"/>
  <c r="V20" i="1"/>
  <c r="O20" i="1"/>
  <c r="Y19" i="1"/>
  <c r="V19" i="1"/>
  <c r="O19" i="1"/>
  <c r="Y18" i="1"/>
  <c r="V18" i="1"/>
  <c r="O18" i="1"/>
  <c r="Y17" i="1"/>
  <c r="V17" i="1"/>
  <c r="O17" i="1"/>
  <c r="Y16" i="1"/>
  <c r="V16" i="1"/>
  <c r="Y15" i="1"/>
  <c r="V15" i="1"/>
  <c r="O15" i="1"/>
  <c r="Y14" i="1"/>
  <c r="V14" i="1"/>
  <c r="O14" i="1"/>
  <c r="Y13" i="1"/>
  <c r="O13" i="1"/>
  <c r="H52" i="2" l="1"/>
  <c r="H16" i="2"/>
  <c r="E16" i="2"/>
  <c r="K16" i="2" s="1"/>
  <c r="H37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<sst xmlns="http://schemas.openxmlformats.org/spreadsheetml/2006/main" count="1661" uniqueCount="726">
  <si>
    <t xml:space="preserve"> شركة ابداعات العبور للنقليات</t>
  </si>
  <si>
    <t>م</t>
  </si>
  <si>
    <t>رقم اللوحة انجليزي</t>
  </si>
  <si>
    <t>رقم اللوحة</t>
  </si>
  <si>
    <t>نوع التسجيل</t>
  </si>
  <si>
    <t>الماركة</t>
  </si>
  <si>
    <t>الطراز</t>
  </si>
  <si>
    <t>سنة الصنع</t>
  </si>
  <si>
    <t>الرقم التسلسلي</t>
  </si>
  <si>
    <t>رقم الهيكل</t>
  </si>
  <si>
    <t>اللون الأساسي</t>
  </si>
  <si>
    <t>تاريخ الملكية</t>
  </si>
  <si>
    <t>تاريخ انتهاء رخصة السير</t>
  </si>
  <si>
    <t>الحالة</t>
  </si>
  <si>
    <t>تاريخ انتهاء الفحص ميلادي</t>
  </si>
  <si>
    <t>حالة الفحص</t>
  </si>
  <si>
    <t>تاريخ انتهاء الفحص هجري</t>
  </si>
  <si>
    <t>رقم هوية المستخدم الفعلي</t>
  </si>
  <si>
    <t>اسم المستخدم الفعلي</t>
  </si>
  <si>
    <t xml:space="preserve">تاريخ  التأمين </t>
  </si>
  <si>
    <t xml:space="preserve">تاريخ انتهاء التأمين </t>
  </si>
  <si>
    <t>حالة التأمين</t>
  </si>
  <si>
    <t>المفوض على السيارة</t>
  </si>
  <si>
    <t>تاريخ انتهاء التفويض</t>
  </si>
  <si>
    <t>حالة التفويض</t>
  </si>
  <si>
    <t>رقم الجوال</t>
  </si>
  <si>
    <t>تاريخ إصدار الاستمارة</t>
  </si>
  <si>
    <t>وضع المركبة</t>
  </si>
  <si>
    <t>ملاحظات</t>
  </si>
  <si>
    <t>4378 EXA</t>
  </si>
  <si>
    <t>أ ص ع 4378</t>
  </si>
  <si>
    <t>نقل عام</t>
  </si>
  <si>
    <t>هيونداي</t>
  </si>
  <si>
    <t>ستاريا</t>
  </si>
  <si>
    <t>2022</t>
  </si>
  <si>
    <t>188464120</t>
  </si>
  <si>
    <t>KMHYA811BNU004306</t>
  </si>
  <si>
    <t>رصاصي</t>
  </si>
  <si>
    <t>-</t>
  </si>
  <si>
    <t>1448-03-04</t>
  </si>
  <si>
    <t>حميد محمود احمد</t>
  </si>
  <si>
    <t>31/08/2026</t>
  </si>
  <si>
    <t>0508608938</t>
  </si>
  <si>
    <t>1446-06-09</t>
  </si>
  <si>
    <t>صالحة</t>
  </si>
  <si>
    <t/>
  </si>
  <si>
    <t>7607 SXA</t>
  </si>
  <si>
    <t>أ ص س 7607</t>
  </si>
  <si>
    <t>H1</t>
  </si>
  <si>
    <t>626786120</t>
  </si>
  <si>
    <t>KMJYB371DNU007462</t>
  </si>
  <si>
    <t>1448-09-03</t>
  </si>
  <si>
    <t>محمد سميع الله احمد بشير</t>
  </si>
  <si>
    <t>23/09/2026</t>
  </si>
  <si>
    <t>0563075488</t>
  </si>
  <si>
    <t>1446-08-25</t>
  </si>
  <si>
    <t>دفع شهري</t>
  </si>
  <si>
    <t>6694 KDA</t>
  </si>
  <si>
    <t>أ د ك 6694</t>
  </si>
  <si>
    <t>STARIA</t>
  </si>
  <si>
    <t>2023</t>
  </si>
  <si>
    <t>19227120</t>
  </si>
  <si>
    <t>KMHYA811BPU090047</t>
  </si>
  <si>
    <t>ابيض</t>
  </si>
  <si>
    <t>1448-09-25</t>
  </si>
  <si>
    <t>2578711620</t>
  </si>
  <si>
    <t>نيشاد سيد محمد</t>
  </si>
  <si>
    <t>14/03/2026</t>
  </si>
  <si>
    <t>13/03/2027</t>
  </si>
  <si>
    <t>0540596887</t>
  </si>
  <si>
    <t>1446-09-06</t>
  </si>
  <si>
    <t>9211 SSA</t>
  </si>
  <si>
    <t>أ س س 9211</t>
  </si>
  <si>
    <t>271751220</t>
  </si>
  <si>
    <t>KMJYA371DNU018446</t>
  </si>
  <si>
    <t>اسود</t>
  </si>
  <si>
    <t>1447-09-26</t>
  </si>
  <si>
    <t>2541163347</t>
  </si>
  <si>
    <t>جام احمد حسن رب نواز</t>
  </si>
  <si>
    <t>0539702430</t>
  </si>
  <si>
    <t>1447-02-13</t>
  </si>
  <si>
    <t>4 عجلات</t>
  </si>
  <si>
    <t>2698 UXA</t>
  </si>
  <si>
    <t>أ ص و 2698</t>
  </si>
  <si>
    <t>2025</t>
  </si>
  <si>
    <t>650078120</t>
  </si>
  <si>
    <t>KMJYA3715SU225066</t>
  </si>
  <si>
    <t>فضي</t>
  </si>
  <si>
    <t>1446-10-30</t>
  </si>
  <si>
    <t>مجتبى ناصر احمد</t>
  </si>
  <si>
    <t>19/11/2025</t>
  </si>
  <si>
    <t>مجتبي نيزار احمد</t>
  </si>
  <si>
    <t>0571679853</t>
  </si>
  <si>
    <t>7023 NXA</t>
  </si>
  <si>
    <t>أ ص ن 7023</t>
  </si>
  <si>
    <t>حافلة</t>
  </si>
  <si>
    <t>2019</t>
  </si>
  <si>
    <t>228064120</t>
  </si>
  <si>
    <t>KMHWK81KBKU042104</t>
  </si>
  <si>
    <t>1448-02-17</t>
  </si>
  <si>
    <t>2123475176</t>
  </si>
  <si>
    <t>عمران محمد حسين بدر مان</t>
  </si>
  <si>
    <t>0535407047</t>
  </si>
  <si>
    <t>1446-06-08</t>
  </si>
  <si>
    <t>أقساط</t>
  </si>
  <si>
    <t>1079 JXA</t>
  </si>
  <si>
    <t>أ ص ح 1079</t>
  </si>
  <si>
    <t>فان</t>
  </si>
  <si>
    <t>2020</t>
  </si>
  <si>
    <t>106649020</t>
  </si>
  <si>
    <t>KMJWA37KBLU126893</t>
  </si>
  <si>
    <t>1447-12-05</t>
  </si>
  <si>
    <t>عبدالرحيم عبدالسميع خان</t>
  </si>
  <si>
    <t>26/05/2025</t>
  </si>
  <si>
    <t>ABDUL NAEEM HAFIZ ABDUL HALEEM KHAN</t>
  </si>
  <si>
    <t>0540705576</t>
  </si>
  <si>
    <t>1445-12-18</t>
  </si>
  <si>
    <t>4452 ASA</t>
  </si>
  <si>
    <t>أ س أ 4452</t>
  </si>
  <si>
    <t>هونداي</t>
  </si>
  <si>
    <t>914634910</t>
  </si>
  <si>
    <t>KMJYA3719PU066267</t>
  </si>
  <si>
    <t>رمادي</t>
  </si>
  <si>
    <t>1445-09-17</t>
  </si>
  <si>
    <t>1448-10-04</t>
  </si>
  <si>
    <t>محمد ارسلان ارشد محمد ارشد</t>
  </si>
  <si>
    <t>27/11/2025</t>
  </si>
  <si>
    <t>0576817859</t>
  </si>
  <si>
    <t>1444-04-08</t>
  </si>
  <si>
    <t>التأمين</t>
  </si>
  <si>
    <t>ساري</t>
  </si>
  <si>
    <t>7022 NXA</t>
  </si>
  <si>
    <t>أ ص ن 7022</t>
  </si>
  <si>
    <t>708064120</t>
  </si>
  <si>
    <t>KMHWK81KDKU008285</t>
  </si>
  <si>
    <t>1448-03-15</t>
  </si>
  <si>
    <t>2527857557</t>
  </si>
  <si>
    <t>محمد عزيز شريف</t>
  </si>
  <si>
    <t>15/09/2025</t>
  </si>
  <si>
    <t>0545254028</t>
  </si>
  <si>
    <t>الفحص الدوري</t>
  </si>
  <si>
    <t>لايوجد بيانات</t>
  </si>
  <si>
    <t>2847 GXA</t>
  </si>
  <si>
    <t>أ ص ق 2847</t>
  </si>
  <si>
    <t>612639120</t>
  </si>
  <si>
    <t>KMJYA3716SU219549</t>
  </si>
  <si>
    <t>1446-11-21</t>
  </si>
  <si>
    <t>2518937673</t>
  </si>
  <si>
    <t>نظير احمد</t>
  </si>
  <si>
    <t>0573207170</t>
  </si>
  <si>
    <t>الإستمارة</t>
  </si>
  <si>
    <t>منتهي</t>
  </si>
  <si>
    <t>أ ر ر 5620</t>
  </si>
  <si>
    <t>2018</t>
  </si>
  <si>
    <t>386060910</t>
  </si>
  <si>
    <t>KMJWA37KBJU938884</t>
  </si>
  <si>
    <t>1445-08-26</t>
  </si>
  <si>
    <t>29/10/2026</t>
  </si>
  <si>
    <t>1448-05-18</t>
  </si>
  <si>
    <t>22/10/2026</t>
  </si>
  <si>
    <t>WASEEM ABBAS GHULAM ABBAS</t>
  </si>
  <si>
    <t>ــــ</t>
  </si>
  <si>
    <t>1443-09-19</t>
  </si>
  <si>
    <t>بالتشليح جاري اسقاطها</t>
  </si>
  <si>
    <t>التفويض</t>
  </si>
  <si>
    <t>8585 RRA</t>
  </si>
  <si>
    <t>أ ر ر 5858</t>
  </si>
  <si>
    <t>ستار اكس</t>
  </si>
  <si>
    <t>605736910</t>
  </si>
  <si>
    <t>KMJWA37KBLU111077</t>
  </si>
  <si>
    <t>1448-08-16</t>
  </si>
  <si>
    <t>2156896306</t>
  </si>
  <si>
    <t>عبدالرحمن كريم نواز عبدالغفور</t>
  </si>
  <si>
    <t>21/09/2025</t>
  </si>
  <si>
    <t>0594837428</t>
  </si>
  <si>
    <t>1444-07-11</t>
  </si>
  <si>
    <t>5912 ESA</t>
  </si>
  <si>
    <t>أ س ع 5912</t>
  </si>
  <si>
    <t>982280020</t>
  </si>
  <si>
    <t>KMFWBX7KBLU122511</t>
  </si>
  <si>
    <t>1448-01-15</t>
  </si>
  <si>
    <t>2308673967</t>
  </si>
  <si>
    <t>قول زاده باد ي جول</t>
  </si>
  <si>
    <t>30/08/2025</t>
  </si>
  <si>
    <t>نياز محمد سيد محمد</t>
  </si>
  <si>
    <t>0565253929</t>
  </si>
  <si>
    <t>1445-02-04</t>
  </si>
  <si>
    <t>6811 NSA</t>
  </si>
  <si>
    <t>أ س ن 6811</t>
  </si>
  <si>
    <t>53665020</t>
  </si>
  <si>
    <t>KMHYB811BPU074656</t>
  </si>
  <si>
    <t>1448-08-03</t>
  </si>
  <si>
    <t>0223/2027</t>
  </si>
  <si>
    <t>1448-09-16</t>
  </si>
  <si>
    <t>2285438723</t>
  </si>
  <si>
    <t>محمد سهيل احمد كونجو</t>
  </si>
  <si>
    <t>0598599547</t>
  </si>
  <si>
    <t>1445-08-03</t>
  </si>
  <si>
    <t>قارب على الانتهاء</t>
  </si>
  <si>
    <t>1106 HSA</t>
  </si>
  <si>
    <t>أ س ه 1106</t>
  </si>
  <si>
    <t>193685020</t>
  </si>
  <si>
    <t>KMHWK81KBKU068491</t>
  </si>
  <si>
    <t>1446-05-12</t>
  </si>
  <si>
    <t>1447-10-07</t>
  </si>
  <si>
    <t>2290518915</t>
  </si>
  <si>
    <t>محمد فضل دودها</t>
  </si>
  <si>
    <t>0544155488</t>
  </si>
  <si>
    <t>1445-08-10</t>
  </si>
  <si>
    <t>5364 NSA</t>
  </si>
  <si>
    <t>أ س ن 5364</t>
  </si>
  <si>
    <t>375174020</t>
  </si>
  <si>
    <t>KMHYA811BNU000925</t>
  </si>
  <si>
    <t>1448-08-07</t>
  </si>
  <si>
    <t>2382722920</t>
  </si>
  <si>
    <t>محمد نديم نظام الدين</t>
  </si>
  <si>
    <t>20/09/2025</t>
  </si>
  <si>
    <t>0565886011</t>
  </si>
  <si>
    <t>1445-06-27</t>
  </si>
  <si>
    <t>6309 GSA</t>
  </si>
  <si>
    <t>أ س ق 6309</t>
  </si>
  <si>
    <t>137612020</t>
  </si>
  <si>
    <t>KMJWA37KBLU132009</t>
  </si>
  <si>
    <t>1447-11-27</t>
  </si>
  <si>
    <t>2546211794</t>
  </si>
  <si>
    <t>حسين عبد الرحمن كونجو</t>
  </si>
  <si>
    <t>14/10/2025</t>
  </si>
  <si>
    <t>0538348297</t>
  </si>
  <si>
    <t>1445-03-23</t>
  </si>
  <si>
    <t>7019 VSA</t>
  </si>
  <si>
    <t>أ س ي 7019</t>
  </si>
  <si>
    <t>47107020</t>
  </si>
  <si>
    <t>KMHYF811BNU018171</t>
  </si>
  <si>
    <t>1448-09-19</t>
  </si>
  <si>
    <t>2562634333</t>
  </si>
  <si>
    <t>15/09/1446</t>
  </si>
  <si>
    <t>ملك ابرار</t>
  </si>
  <si>
    <t>18/03/2026</t>
  </si>
  <si>
    <t>18/03/2027</t>
  </si>
  <si>
    <t>MALIK ABRAR ABDUL RAZZAQ</t>
  </si>
  <si>
    <t>0597786160</t>
  </si>
  <si>
    <t>1445-09-23</t>
  </si>
  <si>
    <t>9610 KRA</t>
  </si>
  <si>
    <t>أ ر ك 9610</t>
  </si>
  <si>
    <t>تويوتا</t>
  </si>
  <si>
    <t>هاي ايس</t>
  </si>
  <si>
    <t>121132910</t>
  </si>
  <si>
    <t>JTGHB9CP5N6035201</t>
  </si>
  <si>
    <t>1445-12-30</t>
  </si>
  <si>
    <t>1448-01-20</t>
  </si>
  <si>
    <t>شبير احمد بشير احمد</t>
  </si>
  <si>
    <t>16/09/2025</t>
  </si>
  <si>
    <t>0530100139</t>
  </si>
  <si>
    <t>1443-12-28</t>
  </si>
  <si>
    <t>9400 SSA</t>
  </si>
  <si>
    <t>أ س س 9400</t>
  </si>
  <si>
    <t>2024</t>
  </si>
  <si>
    <t>889346220</t>
  </si>
  <si>
    <t>KMHYF811DRU178677</t>
  </si>
  <si>
    <t>1448-08-06</t>
  </si>
  <si>
    <t>14/01/2026</t>
  </si>
  <si>
    <t>1447-07-29</t>
  </si>
  <si>
    <t>دفع شهري - لايوجد تفويض</t>
  </si>
  <si>
    <t>3385 KXA</t>
  </si>
  <si>
    <t>أ ص ك 3385</t>
  </si>
  <si>
    <t>KMJWA37KBLU114173</t>
  </si>
  <si>
    <t>1448-02-13</t>
  </si>
  <si>
    <t>2237925447</t>
  </si>
  <si>
    <t>ريان سليم حافظ</t>
  </si>
  <si>
    <t>0597733547</t>
  </si>
  <si>
    <t>1446-07-07</t>
  </si>
  <si>
    <t>ابن صاحب الشركة</t>
  </si>
  <si>
    <t>8116 BXA</t>
  </si>
  <si>
    <t>أ ص ب 8116</t>
  </si>
  <si>
    <t>اتش 1</t>
  </si>
  <si>
    <t>861538020</t>
  </si>
  <si>
    <t>KMJWA37HALU088304</t>
  </si>
  <si>
    <t>1447-11-14</t>
  </si>
  <si>
    <t>2534201005</t>
  </si>
  <si>
    <t>محمد سروار خوشي محمد</t>
  </si>
  <si>
    <t>0545346607</t>
  </si>
  <si>
    <t>1445-11-01</t>
  </si>
  <si>
    <t>3386 KXA</t>
  </si>
  <si>
    <t>أ ص ك 3386</t>
  </si>
  <si>
    <t>2021</t>
  </si>
  <si>
    <t>KMJWA37KBMU168987</t>
  </si>
  <si>
    <t>1448-04-21</t>
  </si>
  <si>
    <t>خالد محمود رخا</t>
  </si>
  <si>
    <t>0544113020</t>
  </si>
  <si>
    <t>1446-07-08</t>
  </si>
  <si>
    <t>5648 KSA</t>
  </si>
  <si>
    <t>أ س ك 5648</t>
  </si>
  <si>
    <t>849803020</t>
  </si>
  <si>
    <t>KMJWA37KBLU132304</t>
  </si>
  <si>
    <t>1446-10-17</t>
  </si>
  <si>
    <t>1448-05-30</t>
  </si>
  <si>
    <t>2533327678</t>
  </si>
  <si>
    <t>المجاهد اقبال محمد اقبال</t>
  </si>
  <si>
    <t>14/04/2026</t>
  </si>
  <si>
    <t>0556182823</t>
  </si>
  <si>
    <t>1445-04-29</t>
  </si>
  <si>
    <t>9950 BTA</t>
  </si>
  <si>
    <t>أ ط ب 9950</t>
  </si>
  <si>
    <t>203802220</t>
  </si>
  <si>
    <t>KMHYA811BRU152667</t>
  </si>
  <si>
    <t>1448-01-01</t>
  </si>
  <si>
    <t>2290981667</t>
  </si>
  <si>
    <t>عدنان اصغر محمد اصغر</t>
  </si>
  <si>
    <t>24/08/2025</t>
  </si>
  <si>
    <t>0594022501</t>
  </si>
  <si>
    <t>1447-03-02</t>
  </si>
  <si>
    <t>9298 RXA</t>
  </si>
  <si>
    <t>أ ص ر 9298</t>
  </si>
  <si>
    <t>757126120</t>
  </si>
  <si>
    <t>KMHYA811BNU012279</t>
  </si>
  <si>
    <t>2242915243</t>
  </si>
  <si>
    <t>محمد ناصر دودها</t>
  </si>
  <si>
    <t>24/09/2025</t>
  </si>
  <si>
    <t>24/9/2026</t>
  </si>
  <si>
    <t>0593633058</t>
  </si>
  <si>
    <t>1446-07-30</t>
  </si>
  <si>
    <t>6688 KDA</t>
  </si>
  <si>
    <t>أ د ك 6688</t>
  </si>
  <si>
    <t>429227120</t>
  </si>
  <si>
    <t>KMHYF811BNU018495</t>
  </si>
  <si>
    <t>2540912058</t>
  </si>
  <si>
    <t>محمد يونس احمد بشير</t>
  </si>
  <si>
    <t>0567827517</t>
  </si>
  <si>
    <t>5950 XXA</t>
  </si>
  <si>
    <t>أ ص ص 5950</t>
  </si>
  <si>
    <t>955532120</t>
  </si>
  <si>
    <t>KMHWK81KBKU076612</t>
  </si>
  <si>
    <t>1447-01-08</t>
  </si>
  <si>
    <t>2568733865</t>
  </si>
  <si>
    <t>محمد محزر منتير كاشف</t>
  </si>
  <si>
    <t>0549483840</t>
  </si>
  <si>
    <t>1446-03-26</t>
  </si>
  <si>
    <t>5875 RRA</t>
  </si>
  <si>
    <t>أ ر ر 5875</t>
  </si>
  <si>
    <t>445856910</t>
  </si>
  <si>
    <t>KMJWA37KBLU123505</t>
  </si>
  <si>
    <t>1445-05-05</t>
  </si>
  <si>
    <t>1447-10-18</t>
  </si>
  <si>
    <t>حمزة محمد مدني</t>
  </si>
  <si>
    <t>0598160651</t>
  </si>
  <si>
    <t>1444-07-23</t>
  </si>
  <si>
    <t>3 عجلات</t>
  </si>
  <si>
    <t>6824 RXA</t>
  </si>
  <si>
    <t>أ ص ر 6824</t>
  </si>
  <si>
    <t>55941120</t>
  </si>
  <si>
    <t>KMHWK81KDMU151457</t>
  </si>
  <si>
    <t>1448-01-08</t>
  </si>
  <si>
    <t>اكمل شاه محمد نواز شاه (هاشمي)</t>
  </si>
  <si>
    <t>14/2/2027</t>
  </si>
  <si>
    <t>0571130654</t>
  </si>
  <si>
    <t>1446-02-28</t>
  </si>
  <si>
    <t>7282 LDA</t>
  </si>
  <si>
    <t>أ د ل 7282</t>
  </si>
  <si>
    <t>KMJWA37KBKU013121</t>
  </si>
  <si>
    <t>1446-10-11</t>
  </si>
  <si>
    <t>2423966338</t>
  </si>
  <si>
    <t>الياس علي غلام رسول</t>
  </si>
  <si>
    <t>0596201390</t>
  </si>
  <si>
    <t>1444-08-20</t>
  </si>
  <si>
    <t>3691 XSA</t>
  </si>
  <si>
    <t>أ س ص 3691</t>
  </si>
  <si>
    <t>870800020</t>
  </si>
  <si>
    <t>KMJWA37KBLU149404</t>
  </si>
  <si>
    <t>1447-05-09</t>
  </si>
  <si>
    <t>محمد فيراز اقبال حسين</t>
  </si>
  <si>
    <t>MUHAMMAD FARAZ IQBAL HUSSAIN</t>
  </si>
  <si>
    <t>0562743540</t>
  </si>
  <si>
    <t>1445-01-02</t>
  </si>
  <si>
    <t>5677 RRA</t>
  </si>
  <si>
    <t>أ ر ر 5677</t>
  </si>
  <si>
    <t>630641910</t>
  </si>
  <si>
    <t>KMJWA37KBKU017979</t>
  </si>
  <si>
    <t>1445-07-10</t>
  </si>
  <si>
    <t>1448-03-11</t>
  </si>
  <si>
    <t>رشيد منير منير حسين</t>
  </si>
  <si>
    <t>علي مان شاه</t>
  </si>
  <si>
    <t>0581921838</t>
  </si>
  <si>
    <t>1443-11-08</t>
  </si>
  <si>
    <t>9401 SSA</t>
  </si>
  <si>
    <t>أ س س 9401</t>
  </si>
  <si>
    <t>171446220</t>
  </si>
  <si>
    <t>KMHYA811DPU102809</t>
  </si>
  <si>
    <t>2449514435</t>
  </si>
  <si>
    <t>وقار يونس محمد يونس</t>
  </si>
  <si>
    <t>14/1/2027</t>
  </si>
  <si>
    <t>0580469330</t>
  </si>
  <si>
    <t>6390 LSA</t>
  </si>
  <si>
    <t>أ س ل 6390</t>
  </si>
  <si>
    <t>426405020</t>
  </si>
  <si>
    <t>KMJWA37KBLU137428</t>
  </si>
  <si>
    <t>1448-09-18</t>
  </si>
  <si>
    <t>ايوب انصاري</t>
  </si>
  <si>
    <t>0507846526</t>
  </si>
  <si>
    <t>1445-07-09</t>
  </si>
  <si>
    <t>5920 NSA</t>
  </si>
  <si>
    <t>أ س ن 5920</t>
  </si>
  <si>
    <t>629594020</t>
  </si>
  <si>
    <t>KMHYA811BNU008632</t>
  </si>
  <si>
    <t>1447-12-28</t>
  </si>
  <si>
    <t>محمد عثمان منظور احمد</t>
  </si>
  <si>
    <t>0580432668</t>
  </si>
  <si>
    <t>1445-07-05</t>
  </si>
  <si>
    <t>1080 JXA</t>
  </si>
  <si>
    <t>أ ص ح 1080</t>
  </si>
  <si>
    <t>816649020</t>
  </si>
  <si>
    <t>KMJWA37KBMU169541</t>
  </si>
  <si>
    <t>1447-11-26</t>
  </si>
  <si>
    <t>2501197038</t>
  </si>
  <si>
    <t>منير عبدالعزيز</t>
  </si>
  <si>
    <t>13/10/2026</t>
  </si>
  <si>
    <t>0539273320</t>
  </si>
  <si>
    <t>2386 HXA</t>
  </si>
  <si>
    <t>أ ص ه 2386</t>
  </si>
  <si>
    <t>155454220</t>
  </si>
  <si>
    <t>KMHYA811BNU003452</t>
  </si>
  <si>
    <t>2518642463</t>
  </si>
  <si>
    <t>محمد طيب مناور اقبال مدين</t>
  </si>
  <si>
    <t>0582797887</t>
  </si>
  <si>
    <t>1447-05-21</t>
  </si>
  <si>
    <t>9193 SSA</t>
  </si>
  <si>
    <t>أ س س 9193</t>
  </si>
  <si>
    <t>473931120</t>
  </si>
  <si>
    <t>KMJWA37KBKU065111</t>
  </si>
  <si>
    <t>1448-03-17</t>
  </si>
  <si>
    <t>2563347109</t>
  </si>
  <si>
    <t>امتياز احمد شامال خان</t>
  </si>
  <si>
    <t>0573278535</t>
  </si>
  <si>
    <t>1446-02-24</t>
  </si>
  <si>
    <t>1702 RXA</t>
  </si>
  <si>
    <t>أ ص ر 1702</t>
  </si>
  <si>
    <t>753203120</t>
  </si>
  <si>
    <t>KMJWA37KDLU141657</t>
  </si>
  <si>
    <t>1448-01-27</t>
  </si>
  <si>
    <t>تنوير علي غلام اكبر</t>
  </si>
  <si>
    <t>ARBAB AKBAR GHULAM AKBAR</t>
  </si>
  <si>
    <t>0593728805</t>
  </si>
  <si>
    <t>1446-04-17</t>
  </si>
  <si>
    <t>3387 KXA</t>
  </si>
  <si>
    <t>أ ص ك 3387</t>
  </si>
  <si>
    <t>567055120</t>
  </si>
  <si>
    <t>KMFWBX7KBMU200288</t>
  </si>
  <si>
    <t>1448-07-06</t>
  </si>
  <si>
    <t>سعيد رحمان علي رحمان</t>
  </si>
  <si>
    <t>15/1/2027</t>
  </si>
  <si>
    <t>0541321222</t>
  </si>
  <si>
    <t>9191 SSA</t>
  </si>
  <si>
    <t>أ س س 9191</t>
  </si>
  <si>
    <t>143931120</t>
  </si>
  <si>
    <t>KMJWA37KBMU159628</t>
  </si>
  <si>
    <t>1448-03-14</t>
  </si>
  <si>
    <t>2492044116</t>
  </si>
  <si>
    <t>20/9/2026</t>
  </si>
  <si>
    <t>SABIR JAN BAKHT ZAMIN</t>
  </si>
  <si>
    <t>0583157885</t>
  </si>
  <si>
    <t>7110 VSA</t>
  </si>
  <si>
    <t>أ س ي 7110</t>
  </si>
  <si>
    <t>265707020</t>
  </si>
  <si>
    <t>KMHYB811BPU082215</t>
  </si>
  <si>
    <t>1447-10-24</t>
  </si>
  <si>
    <t>2268146210</t>
  </si>
  <si>
    <t>الطاف حسين غلام نبي</t>
  </si>
  <si>
    <t>18/11/2026</t>
  </si>
  <si>
    <t>0595214019</t>
  </si>
  <si>
    <t>1445-09-24</t>
  </si>
  <si>
    <t>6549 UXA</t>
  </si>
  <si>
    <t>أ ص و 6549</t>
  </si>
  <si>
    <t>884161220</t>
  </si>
  <si>
    <t>KMJYA371BNU018304</t>
  </si>
  <si>
    <t>1447-12-08</t>
  </si>
  <si>
    <t>محمد نافيد محمد ادريس</t>
  </si>
  <si>
    <t>08/05/202</t>
  </si>
  <si>
    <t>1447-02-16</t>
  </si>
  <si>
    <t>3208 KXA</t>
  </si>
  <si>
    <t>أ ص ك 3208</t>
  </si>
  <si>
    <t>297335120</t>
  </si>
  <si>
    <t>KMJWA37KDLU143453</t>
  </si>
  <si>
    <t>1448-04-20</t>
  </si>
  <si>
    <t>2566157596</t>
  </si>
  <si>
    <t>ممتاز حسين فازال احمد</t>
  </si>
  <si>
    <t>0533270904</t>
  </si>
  <si>
    <t>1446-07-01</t>
  </si>
  <si>
    <t>9214 LSA</t>
  </si>
  <si>
    <t>أ س ل 9214</t>
  </si>
  <si>
    <t>833485020</t>
  </si>
  <si>
    <t>KMJWA37KDKU098774</t>
  </si>
  <si>
    <t>23/07/2026</t>
  </si>
  <si>
    <t>1448-02-09</t>
  </si>
  <si>
    <t>2444889550</t>
  </si>
  <si>
    <t>محمد شهزاد ذو الفقار</t>
  </si>
  <si>
    <t>8183 ASA</t>
  </si>
  <si>
    <t>أ س أ 8183</t>
  </si>
  <si>
    <t>932587910</t>
  </si>
  <si>
    <t>KMJYB371BNU003777</t>
  </si>
  <si>
    <t>28/02/2027</t>
  </si>
  <si>
    <t>1448-09-21</t>
  </si>
  <si>
    <t>2458495054</t>
  </si>
  <si>
    <t>منير أ جليل</t>
  </si>
  <si>
    <t>0534992215</t>
  </si>
  <si>
    <t>1444-09-18</t>
  </si>
  <si>
    <t>5576 RRA</t>
  </si>
  <si>
    <t>أ ر ر 5576</t>
  </si>
  <si>
    <t>70669810</t>
  </si>
  <si>
    <t>KMJWA37KBKU031022</t>
  </si>
  <si>
    <t>1447-10-27</t>
  </si>
  <si>
    <t>2122492271</t>
  </si>
  <si>
    <t>نظير احمد غلام سرور</t>
  </si>
  <si>
    <t>0593397518</t>
  </si>
  <si>
    <t>1443-07-28</t>
  </si>
  <si>
    <t>9318 HAR</t>
  </si>
  <si>
    <t>ر أ ه 9318</t>
  </si>
  <si>
    <t>نقل خاص</t>
  </si>
  <si>
    <t>رامي سليم حافظ</t>
  </si>
  <si>
    <t>الجنسية</t>
  </si>
  <si>
    <t>القيمة</t>
  </si>
  <si>
    <t>نوع المخالفة</t>
  </si>
  <si>
    <t>سبب المخالفة</t>
  </si>
  <si>
    <t>مسدد</t>
  </si>
  <si>
    <t>هندي</t>
  </si>
  <si>
    <t>ر ا ه 9318</t>
  </si>
  <si>
    <t>شركة إبداعات العبور</t>
  </si>
  <si>
    <t>FOR TRANSPORT</t>
  </si>
  <si>
    <t>للنقليات</t>
  </si>
  <si>
    <t>تقرير سائق</t>
  </si>
  <si>
    <t>Date:</t>
  </si>
  <si>
    <t>اسم مستخدم السيارة</t>
  </si>
  <si>
    <t>PLATE NO</t>
  </si>
  <si>
    <t xml:space="preserve"> </t>
  </si>
  <si>
    <t>تاريخ الفحص ميلادي</t>
  </si>
  <si>
    <t>تاريخ الانتهاء هجري</t>
  </si>
  <si>
    <t>تاريخ التأمين</t>
  </si>
  <si>
    <t>تاريخ الانتهاء</t>
  </si>
  <si>
    <t>Note</t>
  </si>
  <si>
    <t>المدة الباقية في الإقامة</t>
  </si>
  <si>
    <t xml:space="preserve">    </t>
  </si>
  <si>
    <t>تاريخ انتهاء الاستمارة</t>
  </si>
  <si>
    <t>Tel:</t>
  </si>
  <si>
    <t>Ebdaat AL-Opur</t>
  </si>
  <si>
    <t>نوع السداد</t>
  </si>
  <si>
    <t>غير مسدد</t>
  </si>
  <si>
    <t>مخالفة مرورية</t>
  </si>
  <si>
    <t>مخالفة نقل</t>
  </si>
  <si>
    <t>قيام السائق بقيادة الحافلة مع وجود علامات تحذيرية تؤثر على سلامة الحافلة أثناء سيرها</t>
  </si>
  <si>
    <t>تشغيل حافلة غير مزودة بدورة مياه صالحة للاستخدام عند النقل بين المدن</t>
  </si>
  <si>
    <t>عدم وجود سجل للتأكد من توفير أدوات ومتطلبات الأمن والسلامة اللازمة في الحافلة</t>
  </si>
  <si>
    <t>عدم قيام السائق بإجزاء فحص سريع للحافلة من خلال سجل يوفره مقدم الخدمة للتأكد من سلامة الحافلة وتجهيزاتها</t>
  </si>
  <si>
    <t>عدم قيام السائق بالتحقق من حالة مؤشرات لوحة القيادة في الحافلة من خلال سجل يوفره مقدم الخدمة</t>
  </si>
  <si>
    <t>عدم وجود تأمين للسيارة</t>
  </si>
  <si>
    <t>قطع إشارة</t>
  </si>
  <si>
    <t xml:space="preserve">عدم تأمين سائق مساعد في الرحلة الطويلة التي تبلغ مسافتها 400 كلم أو اكثر </t>
  </si>
  <si>
    <t>عدم إصدار كشف تحميل الركاب مكتوب بشكل الكتروني لنقل الركاب بين مدن المملكة</t>
  </si>
  <si>
    <t>قيادة الحافلة دون الحصول على بطاقة سائق مهني</t>
  </si>
  <si>
    <t>عدم لبس الزي الوطني او الزي المعتمد من الهيئة</t>
  </si>
  <si>
    <t>taj din abdul shakoor</t>
  </si>
  <si>
    <t>قيادة السيارة بسرعة تتجاوز 40 كلم</t>
  </si>
  <si>
    <t>باكستاني</t>
  </si>
  <si>
    <t>حالة السداد</t>
  </si>
  <si>
    <t>تجاوز السرعة المحددة من 10 الى 20كلم</t>
  </si>
  <si>
    <t>استخدام السائق بيده أي جهاز محمول اثناء  سير المركبة</t>
  </si>
  <si>
    <t>عدم ربط حزام الأمان</t>
  </si>
  <si>
    <t>وضع حواجز داخل المركبة أو خارجها تعيق رؤية السائق</t>
  </si>
  <si>
    <t>تظليل زجاج المركبة دون تقيد بالضوابط الخاصة بالإدارة المختصة</t>
  </si>
  <si>
    <t>عدم الالتزام بحدود المسار</t>
  </si>
  <si>
    <t>تجاوز السرعة المحددة من 20 الى 30كلم</t>
  </si>
  <si>
    <t>عدم تقديم المركبة للفحص الدوري</t>
  </si>
  <si>
    <t>مخالفة تنظيمات السير على الطرق</t>
  </si>
  <si>
    <t>عدم توافر المتطلبات النظامية للمقطورة</t>
  </si>
  <si>
    <t>قيادة المركبة دون توافر التجهيزات اللازمة مثل المكابح والانوار</t>
  </si>
  <si>
    <t>بنجلاديش</t>
  </si>
  <si>
    <t>رقم هوية المستخدم</t>
  </si>
  <si>
    <t>طراز المركبة</t>
  </si>
  <si>
    <t>ماركة المركبة</t>
  </si>
  <si>
    <t>موديل المركبة</t>
  </si>
  <si>
    <t>سداد جزئي</t>
  </si>
  <si>
    <t>وقوف المركبة في أماكن غير مخصصة للوقوف</t>
  </si>
  <si>
    <t>تجاوز السرعة المحددة 140 كم/س بأكثر من 5 الى 10 كم/س - رصد آلي</t>
  </si>
  <si>
    <t>تجاوز السرعة المحددة بأكثر من 20 الى 30 كم/س - رصد آلي</t>
  </si>
  <si>
    <t>تاريخ نهاية  الإقامة</t>
  </si>
  <si>
    <t>رقم بوليصة تأمين الشركة 60375140</t>
  </si>
  <si>
    <t>التفويض منتهي</t>
  </si>
  <si>
    <t>تشغيل حافلة لا يتوفر بها أي من التجهيزات والاشتراطات والمواصفات الفنية ومتطلبات  الأمن والسلامة المعتمدةو</t>
  </si>
  <si>
    <t>عدم توفر رفوف علوية داخلية في الحافلة ومستودع لحفظ الأمتعة عند النقل بين مدن المملكة أو إلى خارجها</t>
  </si>
  <si>
    <t xml:space="preserve">شركة إبداعات العبور للنقليات </t>
  </si>
  <si>
    <t>أقساط السيارة  + رسوم أخرى</t>
  </si>
  <si>
    <t>الاسم</t>
  </si>
  <si>
    <t>رقم الهوية</t>
  </si>
  <si>
    <t>Ebdaat El Obour Transport Company</t>
  </si>
  <si>
    <t>رقم الاستمارة</t>
  </si>
  <si>
    <t>لوحة السيارة</t>
  </si>
  <si>
    <t>كود الموظف</t>
  </si>
  <si>
    <t>أشهر السنة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</si>
  <si>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</si>
  <si>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</si>
  <si>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</si>
  <si>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</si>
  <si>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</si>
  <si>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</si>
  <si>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</si>
  <si>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</si>
  <si>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</si>
  <si>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</si>
  <si>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</si>
  <si>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</si>
  <si>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شهر 1</t>
  </si>
  <si>
    <t>شهر 2</t>
  </si>
  <si>
    <t>شهر 3</t>
  </si>
  <si>
    <t>شهر 4</t>
  </si>
  <si>
    <t>شهر 5</t>
  </si>
  <si>
    <t>شهر 6</t>
  </si>
  <si>
    <t>شهر 7</t>
  </si>
  <si>
    <t>شهر 8</t>
  </si>
  <si>
    <t>شهر 9</t>
  </si>
  <si>
    <t>شهر 10</t>
  </si>
  <si>
    <t>شهر 11</t>
  </si>
  <si>
    <t>شهر 12</t>
  </si>
  <si>
    <t>العام</t>
  </si>
  <si>
    <t>عدد الأقساط</t>
  </si>
  <si>
    <t>قيمة قسط السيارة</t>
  </si>
  <si>
    <t>رسوم المكتب</t>
  </si>
  <si>
    <t>رسوم بطاقة التشغيل</t>
  </si>
  <si>
    <t>رسوم بطاقة السائق</t>
  </si>
  <si>
    <t>تفويض السيارة</t>
  </si>
  <si>
    <t xml:space="preserve">التأمين على السيارة </t>
  </si>
  <si>
    <t>رقم العميل بوزارة الداخلية   7032253456</t>
  </si>
  <si>
    <t xml:space="preserve">MUHAMMAD JAMIL MUHAMMAD AMIN
</t>
  </si>
  <si>
    <t>5620 RRA</t>
  </si>
  <si>
    <t>تشليح</t>
  </si>
  <si>
    <t>تاريخ انتهاء هوية المستخدم</t>
  </si>
  <si>
    <t>مرورية</t>
  </si>
  <si>
    <t>نقل</t>
  </si>
  <si>
    <t>اسم المشترك</t>
  </si>
  <si>
    <t>تاريخ إنتهاء الإقامة</t>
  </si>
  <si>
    <t>الجنس</t>
  </si>
  <si>
    <t>تاريخ الميلاد</t>
  </si>
  <si>
    <t>الأجر بالتـأمينات</t>
  </si>
  <si>
    <t>المهنة</t>
  </si>
  <si>
    <t>تاريخ الإلتحاق</t>
  </si>
  <si>
    <t>جواهر جابر علي الياسي</t>
  </si>
  <si>
    <t>1001008489</t>
  </si>
  <si>
    <t xml:space="preserve">السعودية </t>
  </si>
  <si>
    <t>انثى</t>
  </si>
  <si>
    <t>4000</t>
  </si>
  <si>
    <t>مشرف عمليات بريدية</t>
  </si>
  <si>
    <t>نجاة براك مدني المحوري</t>
  </si>
  <si>
    <t>1041347194</t>
  </si>
  <si>
    <t>سكرتير</t>
  </si>
  <si>
    <t>فاطمه براك مدني المحوري</t>
  </si>
  <si>
    <t>1041347202</t>
  </si>
  <si>
    <t>كاتب تذاكر سفر</t>
  </si>
  <si>
    <t>محمد بن طارق بن محمد سلامه</t>
  </si>
  <si>
    <t>1046293013</t>
  </si>
  <si>
    <t>ذكر</t>
  </si>
  <si>
    <t>3000</t>
  </si>
  <si>
    <t>كاتب موارد بشرية</t>
  </si>
  <si>
    <t>مشاعل علي صالح المحوري</t>
  </si>
  <si>
    <t>1073758185</t>
  </si>
  <si>
    <t>3500</t>
  </si>
  <si>
    <t>كاتب استعلامات مركز خدمة عملاء</t>
  </si>
  <si>
    <t>محمد حمد يحي سفياني</t>
  </si>
  <si>
    <t>1079124119</t>
  </si>
  <si>
    <t>مدخل بيانات</t>
  </si>
  <si>
    <t>مي براك مدني المحوري</t>
  </si>
  <si>
    <t>1083172898</t>
  </si>
  <si>
    <t>أخصائي علاقات عامة</t>
  </si>
  <si>
    <t>حنين أمان الله صالح بشير</t>
  </si>
  <si>
    <t>1106368879</t>
  </si>
  <si>
    <t>محاسب تكاليف</t>
  </si>
  <si>
    <t>طيف اكرم عيد الجهني</t>
  </si>
  <si>
    <t>1112006117</t>
  </si>
  <si>
    <t>جامع بيانات</t>
  </si>
  <si>
    <t>عبير علي صالح المحوري</t>
  </si>
  <si>
    <t>1123085126</t>
  </si>
  <si>
    <t>موظف استقبال</t>
  </si>
  <si>
    <t>هنادي علي ابن مبجر القحطاني</t>
  </si>
  <si>
    <t>1123291765</t>
  </si>
  <si>
    <t>ياسر محمد بن جابر الياسي</t>
  </si>
  <si>
    <t>1135989802</t>
  </si>
  <si>
    <t>NAZEER AHMED GHULAM SARWAR</t>
  </si>
  <si>
    <t xml:space="preserve">باكستان </t>
  </si>
  <si>
    <t>400</t>
  </si>
  <si>
    <t>سائق حافلة</t>
  </si>
  <si>
    <t>SALIM HAFIZ  MOHAMMAD</t>
  </si>
  <si>
    <t>مدير عام</t>
  </si>
  <si>
    <t>ABDURHMAN KARIMNWAZ  ABDULGHFOOR</t>
  </si>
  <si>
    <t>HAMZA MOHAMMED  MADNI</t>
  </si>
  <si>
    <t>MUHAMMAD NASIR - DODHA</t>
  </si>
  <si>
    <t>ALTAF HUSSAIN GHULAM NABI</t>
  </si>
  <si>
    <t>MOHOMMED SUHAIL AHAMMED KUNJU</t>
  </si>
  <si>
    <t>الهند</t>
  </si>
  <si>
    <t>MUHAMMAD FAZAL  DODHA</t>
  </si>
  <si>
    <t>ADNAN ASGHAR MUHAMMAD ASGHAR</t>
  </si>
  <si>
    <t>MOHAMMAD HAMIDUR RAHMAN RASEL</t>
  </si>
  <si>
    <t xml:space="preserve">بنغلادش </t>
  </si>
  <si>
    <t>هروب</t>
  </si>
  <si>
    <t>MUHAMMAD NADEEM NIZAM DIN</t>
  </si>
  <si>
    <t>MONIR   A JALIL</t>
  </si>
  <si>
    <t>SHABBIR AHMAD BASHIR AHMAD</t>
  </si>
  <si>
    <t>MUHAMMAD USMAN MANZOOR AHMAD</t>
  </si>
  <si>
    <t>SAEED UR RAHMAN ALI RAHMAN</t>
  </si>
  <si>
    <t>MUNEER ABDUL  AZEEZ</t>
  </si>
  <si>
    <t>كهربائي سيارات</t>
  </si>
  <si>
    <t>AYOOB ANSARI LABBAVEETTIL SAIDUMUHAMMED</t>
  </si>
  <si>
    <t>MUHAMMAD TAYYAB MADNI MUNAWAR IQBAL</t>
  </si>
  <si>
    <t>NAZEER   AHAMED</t>
  </si>
  <si>
    <t>KHALID MAHMOOD ALLAH RAKHA</t>
  </si>
  <si>
    <t>MUHAMMAD UZAIR  SHARIF</t>
  </si>
  <si>
    <t>HABIB ULLAH  MUHAMMAD SAIF ULLAH SAIFI</t>
  </si>
  <si>
    <t>HUSAIN ABDUL RAHUMAN KUNJU</t>
  </si>
  <si>
    <t>INTIZAR HUSSAIN GHULAM HAIDER</t>
  </si>
  <si>
    <t>MUHAMMAD SHAHID  MOUJ UD DIN</t>
  </si>
  <si>
    <t>MALIK ABRAR  ABDUL RAZZAQ</t>
  </si>
  <si>
    <t>MUMTAZ HASSAN FAZAL AHMED</t>
  </si>
  <si>
    <t>NISHAD SAYED  MUHAMMAD</t>
  </si>
  <si>
    <t>MUHAMMAD NAVEED MUHAMMAD IDREES</t>
  </si>
  <si>
    <t>MUHAMMAD SAMIULLAH BASHIR AHMAD</t>
  </si>
  <si>
    <t>MUZTABA NISAR  AHMAD</t>
  </si>
  <si>
    <t>ملاحطات</t>
  </si>
  <si>
    <t>الإجمالي</t>
  </si>
  <si>
    <t>داتا المخالفات</t>
  </si>
  <si>
    <t xml:space="preserve">داتا السيارات </t>
  </si>
  <si>
    <t>اسم المفوض</t>
  </si>
  <si>
    <t>تفاصيل المخالفات المرورية و النقل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</si>
</sst>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164" formatCode="[$-1860000]bb\2d/mm/yyyy;@"/>
    <numFmt numFmtId="165" formatCode="[$-1010000]dd/mm/yyyy;@"/>
    <numFmt numFmtId="166" formatCode="dd/mm/yyyy"/>
    <numFmt numFmtId="167" formatCode="mm\-yyyy"/>
    <numFmt numFmtId="168" formatCode="yyyy\-mm"/>
    <numFmt numFmtId="169" formatCode="[$-1010000]d/m/yyyy;@"/>
    <numFmt numFmtId="170" formatCode="[$-1010000]yyyy/mm/dd;@"/>
    <numFmt numFmtId="171" formatCode="yyyy\-mm\-dd;@"/>
    <numFmt numFmtId="172" formatCode="[$-1045F]dd/mm/yyyy;@"/>
    <numFmt numFmtId="173" formatCode="yyyy\-mm\-dd"/>
  </numFmts>
  <fonts count="101">
    <font>
      <sz val="11"/>
      <color indexed="8"/>
      <name val="Calibri"/>
      <charset val="134"/>
      <scheme val="minor"/>
    </font>
    <font>
      <b/>
      <sz val="16"/>
      <color theme="0"/>
      <name val="Calibri"/>
      <charset val="134"/>
      <scheme val="minor"/>
    </font>
    <font>
      <sz val="11"/>
      <color theme="1"/>
      <name val="Calibri"/>
      <charset val="178"/>
      <scheme val="minor"/>
    </font>
    <font>
      <sz val="23"/>
      <color theme="1"/>
      <name val="Impact"/>
      <charset val="134"/>
    </font>
    <font>
      <u/>
      <sz val="16"/>
      <color theme="1"/>
      <name val="Calibri"/>
      <charset val="178"/>
      <scheme val="minor"/>
    </font>
    <font>
      <b/>
      <u/>
      <sz val="12"/>
      <color theme="1"/>
      <name val="Calibri"/>
      <charset val="134"/>
      <scheme val="minor"/>
    </font>
    <font>
      <u/>
      <sz val="12"/>
      <color theme="1"/>
      <name val="Calibri"/>
      <charset val="178"/>
      <scheme val="minor"/>
    </font>
    <font>
      <b/>
      <u/>
      <sz val="18"/>
      <color theme="1"/>
      <name val="PT Bold Broken"/>
      <charset val="178"/>
    </font>
    <font>
      <sz val="18"/>
      <color theme="1"/>
      <name val="Hesham Bold"/>
      <charset val="178"/>
    </font>
    <font>
      <b/>
      <sz val="18"/>
      <color theme="1"/>
      <name val="Calibri"/>
      <charset val="134"/>
      <scheme val="minor"/>
    </font>
    <font>
      <u/>
      <sz val="18"/>
      <color theme="1"/>
      <name val="PT Bold Heading"/>
      <charset val="178"/>
    </font>
    <font>
      <sz val="16"/>
      <color theme="1"/>
      <name val="Hesham Bold"/>
      <charset val="178"/>
    </font>
    <font>
      <u/>
      <sz val="16"/>
      <color theme="1"/>
      <name val="PT Bold Heading"/>
      <charset val="178"/>
    </font>
    <font>
      <b/>
      <sz val="16"/>
      <color theme="1"/>
      <name val="PT Bold Broken"/>
      <charset val="178"/>
    </font>
    <font>
      <b/>
      <sz val="15"/>
      <color theme="1"/>
      <name val="Calibri"/>
      <charset val="134"/>
      <scheme val="minor"/>
    </font>
    <font>
      <b/>
      <sz val="16"/>
      <color rgb="FFFF0000"/>
      <name val="PT Bold Broken"/>
      <charset val="178"/>
    </font>
    <font>
      <b/>
      <sz val="16"/>
      <name val="Calibri"/>
      <charset val="134"/>
      <scheme val="minor"/>
    </font>
    <font>
      <b/>
      <sz val="18"/>
      <name val="Calibri"/>
      <charset val="134"/>
      <scheme val="minor"/>
    </font>
    <font>
      <b/>
      <sz val="14"/>
      <color theme="1"/>
      <name val="PT Bold Broken"/>
      <charset val="178"/>
    </font>
    <font>
      <b/>
      <sz val="16"/>
      <color theme="1"/>
      <name val="Calibri"/>
      <charset val="134"/>
      <scheme val="minor"/>
    </font>
    <font>
      <sz val="16"/>
      <color theme="1"/>
      <name val="Calibri"/>
      <charset val="178"/>
      <scheme val="minor"/>
    </font>
    <font>
      <b/>
      <sz val="14"/>
      <color theme="1"/>
      <name val="Calibri"/>
      <charset val="134"/>
      <scheme val="minor"/>
    </font>
    <font>
      <b/>
      <sz val="16"/>
      <color theme="1"/>
      <name val="Hesham Bold"/>
      <charset val="178"/>
    </font>
    <font>
      <b/>
      <sz val="12"/>
      <name val="Calibri"/>
      <charset val="134"/>
      <scheme val="minor"/>
    </font>
    <font>
      <b/>
      <sz val="17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sz val="16"/>
      <color theme="0"/>
      <name val="Calibri"/>
      <charset val="178"/>
      <scheme val="minor"/>
    </font>
    <font>
      <b/>
      <sz val="14"/>
      <name val="Calibri"/>
      <charset val="134"/>
      <scheme val="minor"/>
    </font>
    <font>
      <sz val="16"/>
      <name val="Calibri"/>
      <charset val="134"/>
      <scheme val="minor"/>
    </font>
    <font>
      <sz val="16"/>
      <color theme="1"/>
      <name val="Calibri"/>
      <charset val="134"/>
      <scheme val="minor"/>
    </font>
    <font>
      <b/>
      <u/>
      <sz val="10"/>
      <name val="Arabic Transparent"/>
      <charset val="178"/>
    </font>
    <font>
      <sz val="18"/>
      <color theme="1"/>
      <name val="Calibri"/>
      <charset val="178"/>
      <scheme val="minor"/>
    </font>
    <font>
      <b/>
      <u/>
      <sz val="16"/>
      <color theme="1"/>
      <name val="Calibri"/>
      <charset val="134"/>
      <scheme val="minor"/>
    </font>
    <font>
      <b/>
      <sz val="15"/>
      <color theme="0"/>
      <name val="Calibri"/>
      <charset val="134"/>
      <scheme val="minor"/>
    </font>
    <font>
      <b/>
      <sz val="16"/>
      <color rgb="FFFF0000"/>
      <name val="Calibri"/>
      <charset val="134"/>
      <scheme val="minor"/>
    </font>
    <font>
      <b/>
      <sz val="20"/>
      <color theme="1"/>
      <name val="AGA Juhyna Regular"/>
      <charset val="178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2"/>
      <color indexed="8"/>
      <name val="Calibri"/>
      <charset val="134"/>
      <scheme val="minor"/>
    </font>
    <font>
      <b/>
      <sz val="14"/>
      <color indexed="8"/>
      <name val="Calibri"/>
      <charset val="134"/>
      <scheme val="minor"/>
    </font>
    <font>
      <b/>
      <sz val="14"/>
      <name val="Calibri"/>
      <charset val="134"/>
    </font>
    <font>
      <sz val="12"/>
      <color indexed="8"/>
      <name val="Calibri"/>
      <charset val="134"/>
      <scheme val="minor"/>
    </font>
    <font>
      <sz val="12"/>
      <name val="Calibri"/>
      <charset val="134"/>
      <scheme val="minor"/>
    </font>
    <font>
      <sz val="12"/>
      <color rgb="FFFF0000"/>
      <name val="Calibri"/>
      <charset val="134"/>
      <scheme val="minor"/>
    </font>
    <font>
      <sz val="11"/>
      <color rgb="FF00B050"/>
      <name val="Calibri"/>
      <charset val="134"/>
      <scheme val="minor"/>
    </font>
    <font>
      <b/>
      <sz val="11"/>
      <color indexed="8"/>
      <name val="Calibri"/>
      <charset val="134"/>
      <scheme val="minor"/>
    </font>
    <font>
      <b/>
      <sz val="11"/>
      <color rgb="FFFF0000"/>
      <name val="Calibri"/>
      <charset val="134"/>
      <scheme val="minor"/>
    </font>
    <font>
      <b/>
      <sz val="12"/>
      <name val="Calibri"/>
      <charset val="134"/>
    </font>
    <font>
      <sz val="12"/>
      <color rgb="FF00B050"/>
      <name val="Calibri"/>
      <charset val="134"/>
      <scheme val="minor"/>
    </font>
    <font>
      <b/>
      <sz val="23"/>
      <color theme="1"/>
      <name val="PT Bold Arch"/>
      <charset val="178"/>
    </font>
    <font>
      <b/>
      <sz val="16"/>
      <color theme="0"/>
      <name val="Calibri"/>
      <family val="2"/>
      <scheme val="minor"/>
    </font>
    <font>
      <b/>
      <u/>
      <sz val="16"/>
      <color theme="1"/>
      <name val="Andalus"/>
      <family val="1"/>
    </font>
    <font>
      <b/>
      <sz val="23"/>
      <color theme="1"/>
      <name val="Andalus"/>
      <family val="1"/>
    </font>
    <font>
      <u/>
      <sz val="18"/>
      <color theme="1"/>
      <name val="PT Bold Arch"/>
      <charset val="178"/>
    </font>
    <font>
      <sz val="18"/>
      <color theme="1"/>
      <name val="Amasis MT Pro Black"/>
      <family val="1"/>
    </font>
    <font>
      <b/>
      <sz val="17"/>
      <color theme="1"/>
      <name val="Amasis MT Pro Black"/>
      <family val="1"/>
    </font>
    <font>
      <sz val="12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u/>
      <sz val="16"/>
      <color theme="1"/>
      <name val="PT Bold Broken"/>
      <charset val="178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b/>
      <sz val="12"/>
      <color theme="1"/>
      <name val="PT Bold Broken"/>
      <charset val="178"/>
    </font>
    <font>
      <b/>
      <u/>
      <sz val="20"/>
      <color theme="1"/>
      <name val="PT Bold Broken"/>
      <charset val="178"/>
    </font>
    <font>
      <sz val="8"/>
      <name val="Calibri"/>
      <charset val="134"/>
      <scheme val="minor"/>
    </font>
    <font>
      <sz val="14"/>
      <color indexed="8"/>
      <name val="Calibri"/>
      <family val="2"/>
      <scheme val="minor"/>
    </font>
    <font>
      <b/>
      <sz val="14"/>
      <color indexed="8"/>
      <name val="Amasis MT Pro Black"/>
      <family val="1"/>
    </font>
    <font>
      <b/>
      <sz val="16"/>
      <color indexed="8"/>
      <name val="Amasis MT Pro Black"/>
      <family val="1"/>
    </font>
    <font>
      <b/>
      <sz val="12"/>
      <color rgb="FFFF0000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theme="1"/>
      <name val="PT Bold Broken"/>
      <charset val="178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2"/>
      <name val="Calibri"/>
      <family val="2"/>
    </font>
    <font>
      <b/>
      <sz val="17"/>
      <name val="Calibri"/>
      <family val="2"/>
      <scheme val="minor"/>
    </font>
    <font>
      <b/>
      <sz val="9"/>
      <color rgb="FFFFFFFF"/>
      <name val="Tahoma"/>
    </font>
    <font>
      <b/>
      <sz val="10"/>
      <color rgb="FFFFFFFF"/>
      <name val="Tahoma"/>
      <family val="2"/>
    </font>
    <font>
      <sz val="11"/>
      <color rgb="FFFF0000"/>
      <name val="Tahoma"/>
      <family val="2"/>
    </font>
    <font>
      <sz val="10"/>
      <color theme="1"/>
      <name val="Tahoma"/>
    </font>
    <font>
      <sz val="10"/>
      <color theme="0"/>
      <name val="Tahoma"/>
      <family val="2"/>
    </font>
    <font>
      <sz val="11"/>
      <color theme="0"/>
      <name val="Tahoma"/>
      <family val="2"/>
    </font>
    <font>
      <sz val="10"/>
      <color theme="1"/>
      <name val="Tahoma"/>
      <family val="2"/>
    </font>
    <font>
      <sz val="11"/>
      <color rgb="FF0070C0"/>
      <name val="Tahoma"/>
      <family val="2"/>
    </font>
    <font>
      <b/>
      <sz val="9"/>
      <color rgb="FFFFFFFF"/>
      <name val="Tahoma"/>
      <family val="2"/>
    </font>
    <font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rgb="FF92D050"/>
      <name val="Calibri"/>
      <family val="2"/>
      <scheme val="minor"/>
    </font>
    <font>
      <sz val="11"/>
      <color rgb="FF92D050"/>
      <name val="Calibri"/>
      <family val="2"/>
      <scheme val="minor"/>
    </font>
    <font>
      <b/>
      <u/>
      <sz val="16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PT Bold Broken"/>
      <charset val="178"/>
    </font>
  </fonts>
  <fills count="10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F00"/>
      </patternFill>
    </fill>
    <fill>
      <patternFill patternType="solid">
        <fgColor rgb="FFFFFFFF"/>
      </patternFill>
    </fill>
  </fills>
  <borders count="118">
    <border>
      <left/>
      <right/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double">
        <color auto="1"/>
      </right>
      <top/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double">
        <color auto="1"/>
      </bottom>
      <diagonal/>
    </border>
    <border>
      <left/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/>
      <top style="hair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tted">
        <color auto="1"/>
      </top>
      <bottom style="dotted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double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/>
      <diagonal/>
    </border>
    <border>
      <left/>
      <right style="double">
        <color auto="1"/>
      </right>
      <top style="hair">
        <color auto="1"/>
      </top>
      <bottom style="double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/>
      <top style="double">
        <color auto="1"/>
      </top>
      <bottom style="hair">
        <color auto="1"/>
      </bottom>
      <diagonal/>
    </border>
    <border>
      <left/>
      <right style="double">
        <color auto="1"/>
      </right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uble">
        <color auto="1"/>
      </right>
      <top style="hair">
        <color auto="1"/>
      </top>
      <bottom/>
      <diagonal/>
    </border>
    <border>
      <left style="double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double">
        <color auto="1"/>
      </right>
      <top/>
      <bottom style="hair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 style="hair">
        <color auto="1"/>
      </bottom>
      <diagonal/>
    </border>
    <border>
      <left/>
      <right style="thin">
        <color auto="1"/>
      </right>
      <top style="double">
        <color auto="1"/>
      </top>
      <bottom style="hair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hair">
        <color auto="1"/>
      </left>
      <right style="double">
        <color auto="1"/>
      </right>
      <top/>
      <bottom style="hair">
        <color auto="1"/>
      </bottom>
      <diagonal/>
    </border>
    <border>
      <left style="hair">
        <color auto="1"/>
      </left>
      <right style="double">
        <color auto="1"/>
      </right>
      <top/>
      <bottom style="thin">
        <color indexed="64"/>
      </bottom>
      <diagonal/>
    </border>
    <border>
      <left style="hair">
        <color auto="1"/>
      </left>
      <right style="double">
        <color auto="1"/>
      </right>
      <top style="thin">
        <color indexed="64"/>
      </top>
      <bottom/>
      <diagonal/>
    </border>
    <border>
      <left style="hair">
        <color auto="1"/>
      </left>
      <right style="double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double">
        <color auto="1"/>
      </right>
      <top/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164" fontId="2" fillId="0" borderId="0"/>
  </cellStyleXfs>
  <cellXfs count="434">
    <xf numFmtId="0" fontId="0" fillId="0" borderId="0" xfId="0">
      <alignment vertical="center"/>
    </xf>
    <xf numFmtId="164" fontId="3" fillId="0" borderId="0" xfId="1" applyFont="1" applyAlignment="1">
      <alignment vertical="center"/>
    </xf>
    <xf numFmtId="164" fontId="4" fillId="0" borderId="0" xfId="1" applyFont="1" applyAlignment="1">
      <alignment vertical="center"/>
    </xf>
    <xf numFmtId="164" fontId="2" fillId="0" borderId="0" xfId="1" applyAlignment="1">
      <alignment vertical="center"/>
    </xf>
    <xf numFmtId="164" fontId="5" fillId="0" borderId="0" xfId="1" applyFont="1" applyAlignment="1">
      <alignment horizontal="center" vertical="center"/>
    </xf>
    <xf numFmtId="164" fontId="6" fillId="0" borderId="0" xfId="1" applyFont="1" applyAlignment="1">
      <alignment horizontal="center" vertical="center"/>
    </xf>
    <xf numFmtId="165" fontId="9" fillId="0" borderId="0" xfId="1" applyNumberFormat="1" applyFont="1" applyAlignment="1">
      <alignment horizontal="center" vertical="center" readingOrder="1"/>
    </xf>
    <xf numFmtId="164" fontId="10" fillId="0" borderId="0" xfId="1" applyFont="1" applyAlignment="1">
      <alignment vertical="center"/>
    </xf>
    <xf numFmtId="164" fontId="10" fillId="0" borderId="0" xfId="1" applyFont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164" fontId="11" fillId="0" borderId="0" xfId="1" applyFont="1" applyAlignment="1">
      <alignment vertical="center"/>
    </xf>
    <xf numFmtId="164" fontId="12" fillId="0" borderId="0" xfId="1" applyFont="1" applyAlignment="1">
      <alignment horizontal="center" vertical="center"/>
    </xf>
    <xf numFmtId="0" fontId="9" fillId="0" borderId="0" xfId="1" applyNumberFormat="1" applyFont="1" applyAlignment="1">
      <alignment horizontal="center" vertical="center" readingOrder="1"/>
    </xf>
    <xf numFmtId="164" fontId="17" fillId="0" borderId="0" xfId="1" applyFont="1" applyAlignment="1">
      <alignment horizontal="center" vertical="center" readingOrder="1"/>
    </xf>
    <xf numFmtId="164" fontId="9" fillId="0" borderId="0" xfId="1" applyFont="1" applyAlignment="1">
      <alignment horizontal="center" vertical="center" readingOrder="1"/>
    </xf>
    <xf numFmtId="164" fontId="18" fillId="0" borderId="0" xfId="1" applyFont="1" applyAlignment="1">
      <alignment vertical="center"/>
    </xf>
    <xf numFmtId="164" fontId="19" fillId="0" borderId="0" xfId="1" applyFont="1" applyAlignment="1">
      <alignment horizontal="center" vertical="center" readingOrder="1"/>
    </xf>
    <xf numFmtId="0" fontId="19" fillId="0" borderId="0" xfId="1" applyNumberFormat="1" applyFont="1" applyAlignment="1">
      <alignment horizontal="center" vertical="center"/>
    </xf>
    <xf numFmtId="0" fontId="17" fillId="0" borderId="5" xfId="1" applyNumberFormat="1" applyFont="1" applyBorder="1" applyAlignment="1">
      <alignment horizontal="center" vertical="center"/>
    </xf>
    <xf numFmtId="166" fontId="17" fillId="0" borderId="5" xfId="1" applyNumberFormat="1" applyFont="1" applyBorder="1" applyAlignment="1">
      <alignment horizontal="center" vertical="center"/>
    </xf>
    <xf numFmtId="0" fontId="9" fillId="0" borderId="6" xfId="1" applyNumberFormat="1" applyFont="1" applyBorder="1" applyAlignment="1">
      <alignment horizontal="center" vertical="center"/>
    </xf>
    <xf numFmtId="0" fontId="17" fillId="0" borderId="9" xfId="1" applyNumberFormat="1" applyFont="1" applyBorder="1" applyAlignment="1">
      <alignment horizontal="center" vertical="center"/>
    </xf>
    <xf numFmtId="0" fontId="16" fillId="0" borderId="10" xfId="1" applyNumberFormat="1" applyFont="1" applyBorder="1" applyAlignment="1">
      <alignment horizontal="center" vertical="center"/>
    </xf>
    <xf numFmtId="0" fontId="19" fillId="0" borderId="11" xfId="1" applyNumberFormat="1" applyFont="1" applyBorder="1" applyAlignment="1">
      <alignment horizontal="center" vertical="center"/>
    </xf>
    <xf numFmtId="0" fontId="17" fillId="0" borderId="14" xfId="1" applyNumberFormat="1" applyFont="1" applyBorder="1" applyAlignment="1">
      <alignment horizontal="center" vertical="center"/>
    </xf>
    <xf numFmtId="0" fontId="16" fillId="0" borderId="15" xfId="1" applyNumberFormat="1" applyFont="1" applyBorder="1" applyAlignment="1">
      <alignment horizontal="center" vertical="center"/>
    </xf>
    <xf numFmtId="0" fontId="19" fillId="0" borderId="16" xfId="1" applyNumberFormat="1" applyFont="1" applyBorder="1" applyAlignment="1">
      <alignment horizontal="center" vertical="center"/>
    </xf>
    <xf numFmtId="168" fontId="19" fillId="0" borderId="0" xfId="1" applyNumberFormat="1" applyFont="1" applyAlignment="1">
      <alignment horizontal="center" vertical="center"/>
    </xf>
    <xf numFmtId="168" fontId="1" fillId="0" borderId="0" xfId="1" applyNumberFormat="1" applyFont="1" applyAlignment="1">
      <alignment horizontal="center" vertical="center"/>
    </xf>
    <xf numFmtId="164" fontId="1" fillId="0" borderId="0" xfId="1" applyFont="1" applyAlignment="1">
      <alignment horizontal="center" vertical="center"/>
    </xf>
    <xf numFmtId="164" fontId="16" fillId="0" borderId="0" xfId="1" applyFont="1" applyAlignment="1">
      <alignment horizontal="center" vertical="center"/>
    </xf>
    <xf numFmtId="164" fontId="19" fillId="0" borderId="0" xfId="1" applyFont="1" applyAlignment="1">
      <alignment horizontal="center" vertical="center"/>
    </xf>
    <xf numFmtId="164" fontId="19" fillId="0" borderId="0" xfId="1" applyFont="1" applyAlignment="1">
      <alignment vertical="center"/>
    </xf>
    <xf numFmtId="165" fontId="25" fillId="0" borderId="23" xfId="1" applyNumberFormat="1" applyFont="1" applyBorder="1" applyAlignment="1">
      <alignment horizontal="center" vertical="center" readingOrder="1"/>
    </xf>
    <xf numFmtId="164" fontId="26" fillId="0" borderId="0" xfId="1" applyFont="1" applyAlignment="1">
      <alignment horizontal="center" vertical="center"/>
    </xf>
    <xf numFmtId="164" fontId="19" fillId="0" borderId="0" xfId="1" applyFont="1" applyAlignment="1">
      <alignment horizontal="center" vertical="center" readingOrder="2"/>
    </xf>
    <xf numFmtId="164" fontId="20" fillId="0" borderId="0" xfId="1" applyFont="1" applyAlignment="1">
      <alignment horizontal="center" vertical="center"/>
    </xf>
    <xf numFmtId="164" fontId="27" fillId="0" borderId="0" xfId="1" applyFont="1" applyAlignment="1">
      <alignment horizontal="center" vertical="center" readingOrder="2"/>
    </xf>
    <xf numFmtId="164" fontId="28" fillId="0" borderId="0" xfId="1" applyFont="1" applyAlignment="1">
      <alignment horizontal="center" vertical="center" readingOrder="1"/>
    </xf>
    <xf numFmtId="164" fontId="19" fillId="0" borderId="0" xfId="1" applyFont="1" applyAlignment="1">
      <alignment horizontal="left" vertical="center" readingOrder="2"/>
    </xf>
    <xf numFmtId="164" fontId="29" fillId="0" borderId="0" xfId="1" applyFont="1" applyAlignment="1">
      <alignment horizontal="center" vertical="center"/>
    </xf>
    <xf numFmtId="164" fontId="22" fillId="0" borderId="0" xfId="1" applyFont="1" applyAlignment="1">
      <alignment horizontal="left" vertical="center" wrapText="1"/>
    </xf>
    <xf numFmtId="169" fontId="31" fillId="0" borderId="0" xfId="1" applyNumberFormat="1" applyFont="1" applyAlignment="1">
      <alignment vertical="center"/>
    </xf>
    <xf numFmtId="164" fontId="31" fillId="0" borderId="0" xfId="1" applyFont="1" applyAlignment="1">
      <alignment vertical="center"/>
    </xf>
    <xf numFmtId="168" fontId="16" fillId="0" borderId="0" xfId="1" applyNumberFormat="1" applyFont="1" applyAlignment="1">
      <alignment vertical="center"/>
    </xf>
    <xf numFmtId="168" fontId="19" fillId="0" borderId="0" xfId="1" applyNumberFormat="1" applyFont="1" applyAlignment="1">
      <alignment vertical="center"/>
    </xf>
    <xf numFmtId="164" fontId="20" fillId="0" borderId="0" xfId="1" applyFont="1" applyAlignment="1">
      <alignment horizontal="center" vertical="center" readingOrder="1"/>
    </xf>
    <xf numFmtId="164" fontId="1" fillId="0" borderId="0" xfId="1" applyFont="1" applyAlignment="1">
      <alignment horizontal="center" vertical="center" readingOrder="1"/>
    </xf>
    <xf numFmtId="1" fontId="19" fillId="0" borderId="0" xfId="1" applyNumberFormat="1" applyFont="1" applyAlignment="1">
      <alignment horizontal="center" vertical="center"/>
    </xf>
    <xf numFmtId="164" fontId="9" fillId="0" borderId="0" xfId="1" applyFont="1" applyAlignment="1">
      <alignment horizontal="left" vertical="center"/>
    </xf>
    <xf numFmtId="164" fontId="32" fillId="0" borderId="0" xfId="1" applyFont="1" applyAlignment="1">
      <alignment vertical="center"/>
    </xf>
    <xf numFmtId="1" fontId="23" fillId="3" borderId="24" xfId="1" applyNumberFormat="1" applyFont="1" applyFill="1" applyBorder="1" applyAlignment="1">
      <alignment horizontal="center" vertical="center" wrapText="1"/>
    </xf>
    <xf numFmtId="1" fontId="17" fillId="3" borderId="27" xfId="1" applyNumberFormat="1" applyFont="1" applyFill="1" applyBorder="1" applyAlignment="1">
      <alignment horizontal="center" vertical="center" wrapText="1"/>
    </xf>
    <xf numFmtId="164" fontId="33" fillId="0" borderId="26" xfId="1" applyFont="1" applyBorder="1" applyAlignment="1">
      <alignment horizontal="center" vertical="center" wrapText="1"/>
    </xf>
    <xf numFmtId="164" fontId="14" fillId="0" borderId="27" xfId="1" applyFont="1" applyBorder="1" applyAlignment="1">
      <alignment horizontal="center" vertical="center" wrapText="1"/>
    </xf>
    <xf numFmtId="164" fontId="20" fillId="0" borderId="26" xfId="1" applyFont="1" applyBorder="1" applyAlignment="1">
      <alignment horizontal="center" vertical="center"/>
    </xf>
    <xf numFmtId="164" fontId="19" fillId="0" borderId="0" xfId="1" applyFont="1" applyAlignment="1">
      <alignment vertical="center" wrapText="1" readingOrder="1"/>
    </xf>
    <xf numFmtId="164" fontId="1" fillId="0" borderId="0" xfId="1" applyFont="1" applyAlignment="1">
      <alignment horizontal="center" vertical="center" wrapText="1" readingOrder="1"/>
    </xf>
    <xf numFmtId="164" fontId="1" fillId="0" borderId="0" xfId="1" applyFont="1" applyAlignment="1">
      <alignment horizontal="center" vertical="center" readingOrder="2"/>
    </xf>
    <xf numFmtId="164" fontId="34" fillId="0" borderId="0" xfId="1" applyFont="1" applyAlignment="1">
      <alignment horizontal="center" vertical="center" readingOrder="2"/>
    </xf>
    <xf numFmtId="164" fontId="14" fillId="0" borderId="0" xfId="1" applyFont="1" applyAlignment="1">
      <alignment vertical="center" wrapText="1" readingOrder="1"/>
    </xf>
    <xf numFmtId="164" fontId="35" fillId="0" borderId="0" xfId="1" applyFont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0" fillId="3" borderId="0" xfId="0" applyFill="1">
      <alignment vertical="center"/>
    </xf>
    <xf numFmtId="0" fontId="0" fillId="0" borderId="0" xfId="0" applyAlignment="1">
      <alignment horizontal="center" vertical="center"/>
    </xf>
    <xf numFmtId="0" fontId="38" fillId="4" borderId="0" xfId="0" applyFont="1" applyFill="1" applyAlignment="1">
      <alignment horizontal="center" vertical="center"/>
    </xf>
    <xf numFmtId="0" fontId="39" fillId="4" borderId="0" xfId="0" applyFont="1" applyFill="1" applyAlignment="1">
      <alignment horizontal="center" vertical="center"/>
    </xf>
    <xf numFmtId="0" fontId="41" fillId="0" borderId="30" xfId="0" applyFont="1" applyBorder="1" applyAlignment="1">
      <alignment horizontal="center" vertical="center"/>
    </xf>
    <xf numFmtId="0" fontId="41" fillId="0" borderId="31" xfId="0" applyFont="1" applyBorder="1" applyAlignment="1">
      <alignment horizontal="center" vertical="center"/>
    </xf>
    <xf numFmtId="0" fontId="42" fillId="0" borderId="31" xfId="0" applyFont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41" fillId="0" borderId="32" xfId="0" applyFont="1" applyBorder="1" applyAlignment="1">
      <alignment horizontal="center" vertical="center"/>
    </xf>
    <xf numFmtId="0" fontId="41" fillId="0" borderId="33" xfId="0" applyFont="1" applyBorder="1" applyAlignment="1">
      <alignment horizontal="center" vertical="center"/>
    </xf>
    <xf numFmtId="0" fontId="41" fillId="0" borderId="34" xfId="0" applyFont="1" applyBorder="1" applyAlignment="1">
      <alignment horizontal="center" vertical="center"/>
    </xf>
    <xf numFmtId="0" fontId="42" fillId="0" borderId="34" xfId="0" applyFont="1" applyBorder="1" applyAlignment="1">
      <alignment horizontal="center" vertical="center"/>
    </xf>
    <xf numFmtId="0" fontId="43" fillId="0" borderId="34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166" fontId="41" fillId="0" borderId="33" xfId="0" applyNumberFormat="1" applyFont="1" applyBorder="1" applyAlignment="1">
      <alignment horizontal="center" vertical="center"/>
    </xf>
    <xf numFmtId="166" fontId="41" fillId="0" borderId="31" xfId="0" applyNumberFormat="1" applyFont="1" applyBorder="1" applyAlignment="1">
      <alignment horizontal="center" vertical="center"/>
    </xf>
    <xf numFmtId="166" fontId="42" fillId="0" borderId="31" xfId="0" applyNumberFormat="1" applyFont="1" applyBorder="1" applyAlignment="1">
      <alignment horizontal="center" vertical="center"/>
    </xf>
    <xf numFmtId="166" fontId="43" fillId="0" borderId="31" xfId="0" applyNumberFormat="1" applyFont="1" applyBorder="1" applyAlignment="1">
      <alignment horizontal="center" vertical="center"/>
    </xf>
    <xf numFmtId="0" fontId="41" fillId="0" borderId="33" xfId="0" quotePrefix="1" applyFont="1" applyBorder="1" applyAlignment="1">
      <alignment horizontal="center" vertical="center"/>
    </xf>
    <xf numFmtId="0" fontId="41" fillId="0" borderId="31" xfId="0" quotePrefix="1" applyFont="1" applyBorder="1" applyAlignment="1">
      <alignment horizontal="center" vertical="center"/>
    </xf>
    <xf numFmtId="0" fontId="42" fillId="0" borderId="31" xfId="0" quotePrefix="1" applyFont="1" applyBorder="1" applyAlignment="1">
      <alignment horizontal="center" vertical="center"/>
    </xf>
    <xf numFmtId="0" fontId="43" fillId="0" borderId="31" xfId="0" quotePrefix="1" applyFont="1" applyBorder="1" applyAlignment="1">
      <alignment horizontal="center" vertical="center"/>
    </xf>
    <xf numFmtId="170" fontId="0" fillId="0" borderId="0" xfId="0" applyNumberFormat="1">
      <alignment vertical="center"/>
    </xf>
    <xf numFmtId="170" fontId="41" fillId="3" borderId="33" xfId="0" applyNumberFormat="1" applyFont="1" applyFill="1" applyBorder="1" applyAlignment="1">
      <alignment horizontal="center" vertical="center"/>
    </xf>
    <xf numFmtId="170" fontId="41" fillId="3" borderId="31" xfId="0" applyNumberFormat="1" applyFont="1" applyFill="1" applyBorder="1" applyAlignment="1">
      <alignment horizontal="center" vertical="center"/>
    </xf>
    <xf numFmtId="170" fontId="42" fillId="3" borderId="31" xfId="0" applyNumberFormat="1" applyFont="1" applyFill="1" applyBorder="1" applyAlignment="1">
      <alignment horizontal="center" vertical="center"/>
    </xf>
    <xf numFmtId="170" fontId="43" fillId="3" borderId="31" xfId="0" applyNumberFormat="1" applyFont="1" applyFill="1" applyBorder="1" applyAlignment="1">
      <alignment horizontal="center" vertical="center"/>
    </xf>
    <xf numFmtId="164" fontId="55" fillId="0" borderId="0" xfId="1" applyFont="1" applyAlignment="1">
      <alignment vertical="center"/>
    </xf>
    <xf numFmtId="0" fontId="56" fillId="0" borderId="34" xfId="0" applyFont="1" applyBorder="1" applyAlignment="1">
      <alignment horizontal="center" vertical="center"/>
    </xf>
    <xf numFmtId="0" fontId="57" fillId="0" borderId="0" xfId="0" applyFont="1">
      <alignment vertical="center"/>
    </xf>
    <xf numFmtId="0" fontId="58" fillId="0" borderId="0" xfId="0" applyFont="1">
      <alignment vertical="center"/>
    </xf>
    <xf numFmtId="170" fontId="41" fillId="0" borderId="31" xfId="0" applyNumberFormat="1" applyFont="1" applyBorder="1" applyAlignment="1">
      <alignment horizontal="center" vertical="center"/>
    </xf>
    <xf numFmtId="170" fontId="41" fillId="0" borderId="33" xfId="0" applyNumberFormat="1" applyFont="1" applyBorder="1" applyAlignment="1">
      <alignment horizontal="center" vertical="center"/>
    </xf>
    <xf numFmtId="170" fontId="42" fillId="0" borderId="31" xfId="0" applyNumberFormat="1" applyFont="1" applyBorder="1" applyAlignment="1">
      <alignment horizontal="center" vertical="center"/>
    </xf>
    <xf numFmtId="170" fontId="43" fillId="0" borderId="31" xfId="0" applyNumberFormat="1" applyFont="1" applyBorder="1" applyAlignment="1">
      <alignment horizontal="center" vertical="center"/>
    </xf>
    <xf numFmtId="0" fontId="41" fillId="0" borderId="36" xfId="0" applyFont="1" applyBorder="1" applyAlignment="1">
      <alignment horizontal="center" vertical="center"/>
    </xf>
    <xf numFmtId="0" fontId="41" fillId="0" borderId="35" xfId="0" applyFont="1" applyBorder="1" applyAlignment="1">
      <alignment horizontal="center" vertical="center"/>
    </xf>
    <xf numFmtId="0" fontId="41" fillId="0" borderId="37" xfId="0" applyFont="1" applyBorder="1" applyAlignment="1">
      <alignment horizontal="center" vertical="center"/>
    </xf>
    <xf numFmtId="0" fontId="59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60" fillId="0" borderId="31" xfId="0" applyFont="1" applyBorder="1" applyAlignment="1">
      <alignment horizontal="center" vertical="center"/>
    </xf>
    <xf numFmtId="0" fontId="41" fillId="0" borderId="38" xfId="0" applyFont="1" applyBorder="1" applyAlignment="1">
      <alignment horizontal="center" vertical="center"/>
    </xf>
    <xf numFmtId="0" fontId="42" fillId="0" borderId="38" xfId="0" applyFont="1" applyBorder="1" applyAlignment="1">
      <alignment horizontal="center" vertical="center"/>
    </xf>
    <xf numFmtId="0" fontId="43" fillId="0" borderId="38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27" fillId="4" borderId="2" xfId="0" applyFont="1" applyFill="1" applyBorder="1" applyAlignment="1">
      <alignment horizontal="center" vertical="center"/>
    </xf>
    <xf numFmtId="0" fontId="36" fillId="0" borderId="30" xfId="0" applyFont="1" applyBorder="1" applyAlignment="1">
      <alignment horizontal="center" vertical="center"/>
    </xf>
    <xf numFmtId="164" fontId="13" fillId="0" borderId="17" xfId="1" applyFont="1" applyBorder="1" applyAlignment="1">
      <alignment horizontal="center" vertical="center" readingOrder="1"/>
    </xf>
    <xf numFmtId="165" fontId="25" fillId="0" borderId="17" xfId="1" applyNumberFormat="1" applyFont="1" applyBorder="1" applyAlignment="1">
      <alignment horizontal="center" vertical="center" readingOrder="1"/>
    </xf>
    <xf numFmtId="165" fontId="13" fillId="0" borderId="17" xfId="1" applyNumberFormat="1" applyFont="1" applyBorder="1" applyAlignment="1">
      <alignment horizontal="center" vertical="center" readingOrder="1"/>
    </xf>
    <xf numFmtId="0" fontId="16" fillId="0" borderId="0" xfId="1" applyNumberFormat="1" applyFont="1" applyAlignment="1">
      <alignment horizontal="center" vertical="center" readingOrder="1"/>
    </xf>
    <xf numFmtId="0" fontId="65" fillId="4" borderId="2" xfId="0" applyFont="1" applyFill="1" applyBorder="1" applyAlignment="1">
      <alignment horizontal="center" vertical="center"/>
    </xf>
    <xf numFmtId="0" fontId="66" fillId="4" borderId="2" xfId="0" applyFont="1" applyFill="1" applyBorder="1" applyAlignment="1">
      <alignment horizontal="center" vertical="center"/>
    </xf>
    <xf numFmtId="164" fontId="21" fillId="0" borderId="26" xfId="1" applyFont="1" applyBorder="1" applyAlignment="1">
      <alignment horizontal="center" vertical="center" wrapText="1" readingOrder="1"/>
    </xf>
    <xf numFmtId="164" fontId="13" fillId="0" borderId="0" xfId="1" applyFont="1" applyAlignment="1">
      <alignment horizontal="center" vertical="center" readingOrder="1"/>
    </xf>
    <xf numFmtId="0" fontId="40" fillId="4" borderId="1" xfId="0" applyFont="1" applyFill="1" applyBorder="1" applyAlignment="1">
      <alignment horizontal="center" vertical="center"/>
    </xf>
    <xf numFmtId="0" fontId="38" fillId="4" borderId="40" xfId="0" applyFont="1" applyFill="1" applyBorder="1" applyAlignment="1">
      <alignment horizontal="center" vertical="center"/>
    </xf>
    <xf numFmtId="0" fontId="41" fillId="0" borderId="43" xfId="0" applyFont="1" applyBorder="1" applyAlignment="1">
      <alignment horizontal="center" vertical="center"/>
    </xf>
    <xf numFmtId="0" fontId="0" fillId="0" borderId="44" xfId="0" applyBorder="1">
      <alignment vertical="center"/>
    </xf>
    <xf numFmtId="0" fontId="38" fillId="4" borderId="2" xfId="0" applyFont="1" applyFill="1" applyBorder="1" applyAlignment="1">
      <alignment horizontal="center" vertical="center"/>
    </xf>
    <xf numFmtId="0" fontId="47" fillId="4" borderId="2" xfId="0" applyFont="1" applyFill="1" applyBorder="1" applyAlignment="1">
      <alignment horizontal="center" vertical="center"/>
    </xf>
    <xf numFmtId="170" fontId="47" fillId="4" borderId="2" xfId="0" applyNumberFormat="1" applyFont="1" applyFill="1" applyBorder="1" applyAlignment="1">
      <alignment horizontal="center" vertical="center"/>
    </xf>
    <xf numFmtId="0" fontId="47" fillId="4" borderId="45" xfId="0" applyFont="1" applyFill="1" applyBorder="1" applyAlignment="1">
      <alignment horizontal="center" vertical="center"/>
    </xf>
    <xf numFmtId="0" fontId="48" fillId="0" borderId="46" xfId="0" applyFont="1" applyBorder="1" applyAlignment="1">
      <alignment horizontal="center" vertical="center"/>
    </xf>
    <xf numFmtId="0" fontId="48" fillId="0" borderId="41" xfId="0" applyFont="1" applyBorder="1" applyAlignment="1">
      <alignment horizontal="center" vertical="center"/>
    </xf>
    <xf numFmtId="0" fontId="48" fillId="0" borderId="42" xfId="0" applyFont="1" applyBorder="1" applyAlignment="1">
      <alignment horizontal="center" vertical="center"/>
    </xf>
    <xf numFmtId="170" fontId="48" fillId="3" borderId="41" xfId="0" applyNumberFormat="1" applyFont="1" applyFill="1" applyBorder="1" applyAlignment="1">
      <alignment horizontal="center" vertical="center"/>
    </xf>
    <xf numFmtId="166" fontId="48" fillId="0" borderId="41" xfId="0" applyNumberFormat="1" applyFont="1" applyBorder="1" applyAlignment="1">
      <alignment horizontal="center" vertical="center"/>
    </xf>
    <xf numFmtId="0" fontId="41" fillId="0" borderId="41" xfId="0" applyFont="1" applyBorder="1" applyAlignment="1">
      <alignment horizontal="center" vertical="center"/>
    </xf>
    <xf numFmtId="170" fontId="48" fillId="0" borderId="41" xfId="0" applyNumberFormat="1" applyFont="1" applyBorder="1" applyAlignment="1">
      <alignment horizontal="center" vertical="center"/>
    </xf>
    <xf numFmtId="0" fontId="48" fillId="0" borderId="37" xfId="0" applyFont="1" applyBorder="1" applyAlignment="1">
      <alignment horizontal="center" vertical="center"/>
    </xf>
    <xf numFmtId="166" fontId="48" fillId="0" borderId="47" xfId="0" applyNumberFormat="1" applyFont="1" applyBorder="1" applyAlignment="1">
      <alignment horizontal="center" vertical="center"/>
    </xf>
    <xf numFmtId="0" fontId="48" fillId="0" borderId="47" xfId="0" applyFont="1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48" xfId="0" applyBorder="1">
      <alignment vertical="center"/>
    </xf>
    <xf numFmtId="0" fontId="0" fillId="0" borderId="48" xfId="0" applyBorder="1" applyAlignment="1">
      <alignment horizontal="center" vertical="center"/>
    </xf>
    <xf numFmtId="170" fontId="0" fillId="0" borderId="48" xfId="0" applyNumberFormat="1" applyBorder="1">
      <alignment vertical="center"/>
    </xf>
    <xf numFmtId="0" fontId="41" fillId="0" borderId="49" xfId="0" applyFont="1" applyBorder="1" applyAlignment="1">
      <alignment horizontal="center" vertical="center"/>
    </xf>
    <xf numFmtId="0" fontId="41" fillId="0" borderId="50" xfId="0" applyFont="1" applyBorder="1" applyAlignment="1">
      <alignment horizontal="center" vertical="center"/>
    </xf>
    <xf numFmtId="0" fontId="42" fillId="0" borderId="50" xfId="0" applyFont="1" applyBorder="1" applyAlignment="1">
      <alignment horizontal="center" vertical="center"/>
    </xf>
    <xf numFmtId="0" fontId="43" fillId="0" borderId="50" xfId="0" applyFont="1" applyBorder="1" applyAlignment="1">
      <alignment horizontal="center" vertical="center"/>
    </xf>
    <xf numFmtId="0" fontId="48" fillId="0" borderId="51" xfId="0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68" fillId="0" borderId="0" xfId="0" applyFont="1">
      <alignment vertical="center"/>
    </xf>
    <xf numFmtId="164" fontId="69" fillId="0" borderId="0" xfId="1" applyFont="1" applyAlignment="1">
      <alignment vertical="center"/>
    </xf>
    <xf numFmtId="0" fontId="41" fillId="0" borderId="53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34" fillId="0" borderId="56" xfId="0" applyFont="1" applyBorder="1" applyAlignment="1">
      <alignment horizontal="center" vertical="center"/>
    </xf>
    <xf numFmtId="0" fontId="41" fillId="0" borderId="57" xfId="0" applyFont="1" applyBorder="1" applyAlignment="1">
      <alignment horizontal="center" vertical="center"/>
    </xf>
    <xf numFmtId="0" fontId="41" fillId="0" borderId="58" xfId="0" applyFont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36" fillId="0" borderId="58" xfId="0" applyFont="1" applyBorder="1" applyAlignment="1">
      <alignment horizontal="center" vertical="center"/>
    </xf>
    <xf numFmtId="0" fontId="67" fillId="0" borderId="30" xfId="0" applyFont="1" applyBorder="1" applyAlignment="1">
      <alignment horizontal="center" vertical="center"/>
    </xf>
    <xf numFmtId="0" fontId="59" fillId="0" borderId="30" xfId="0" applyFont="1" applyBorder="1" applyAlignment="1">
      <alignment horizontal="center" vertical="center"/>
    </xf>
    <xf numFmtId="0" fontId="37" fillId="0" borderId="30" xfId="0" applyFont="1" applyBorder="1" applyAlignment="1">
      <alignment horizontal="center" vertical="center"/>
    </xf>
    <xf numFmtId="0" fontId="59" fillId="0" borderId="58" xfId="0" applyFont="1" applyBorder="1" applyAlignment="1">
      <alignment horizontal="center" vertical="center"/>
    </xf>
    <xf numFmtId="0" fontId="37" fillId="0" borderId="58" xfId="0" applyFont="1" applyBorder="1" applyAlignment="1">
      <alignment horizontal="center" vertical="center"/>
    </xf>
    <xf numFmtId="0" fontId="0" fillId="0" borderId="56" xfId="0" applyBorder="1">
      <alignment vertical="center"/>
    </xf>
    <xf numFmtId="0" fontId="56" fillId="0" borderId="50" xfId="0" applyFont="1" applyBorder="1" applyAlignment="1">
      <alignment horizontal="center" vertical="center"/>
    </xf>
    <xf numFmtId="170" fontId="60" fillId="3" borderId="31" xfId="0" applyNumberFormat="1" applyFont="1" applyFill="1" applyBorder="1" applyAlignment="1">
      <alignment horizontal="center" vertical="center"/>
    </xf>
    <xf numFmtId="14" fontId="17" fillId="0" borderId="5" xfId="1" applyNumberFormat="1" applyFont="1" applyBorder="1" applyAlignment="1">
      <alignment horizontal="center" vertical="center"/>
    </xf>
    <xf numFmtId="166" fontId="41" fillId="0" borderId="30" xfId="0" applyNumberFormat="1" applyFont="1" applyBorder="1" applyAlignment="1">
      <alignment horizontal="center" vertical="center"/>
    </xf>
    <xf numFmtId="0" fontId="41" fillId="0" borderId="0" xfId="0" applyFont="1">
      <alignment vertical="center"/>
    </xf>
    <xf numFmtId="170" fontId="41" fillId="0" borderId="0" xfId="0" applyNumberFormat="1" applyFont="1">
      <alignment vertical="center"/>
    </xf>
    <xf numFmtId="0" fontId="38" fillId="0" borderId="0" xfId="0" applyFont="1" applyAlignment="1">
      <alignment horizontal="center" vertical="center"/>
    </xf>
    <xf numFmtId="0" fontId="38" fillId="0" borderId="0" xfId="0" applyFont="1">
      <alignment vertical="center"/>
    </xf>
    <xf numFmtId="0" fontId="41" fillId="0" borderId="66" xfId="0" applyFont="1" applyBorder="1" applyAlignment="1">
      <alignment horizontal="center" vertical="center"/>
    </xf>
    <xf numFmtId="0" fontId="41" fillId="0" borderId="65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72" fillId="0" borderId="78" xfId="0" applyFont="1" applyBorder="1">
      <alignment vertical="center"/>
    </xf>
    <xf numFmtId="0" fontId="72" fillId="0" borderId="79" xfId="0" applyFont="1" applyBorder="1">
      <alignment vertical="center"/>
    </xf>
    <xf numFmtId="0" fontId="0" fillId="0" borderId="82" xfId="0" applyBorder="1">
      <alignment vertical="center"/>
    </xf>
    <xf numFmtId="0" fontId="0" fillId="0" borderId="14" xfId="0" applyBorder="1">
      <alignment vertical="center"/>
    </xf>
    <xf numFmtId="0" fontId="0" fillId="0" borderId="84" xfId="0" applyBorder="1">
      <alignment vertical="center"/>
    </xf>
    <xf numFmtId="0" fontId="60" fillId="0" borderId="78" xfId="0" applyFont="1" applyBorder="1" applyAlignment="1">
      <alignment horizontal="center" vertical="center"/>
    </xf>
    <xf numFmtId="0" fontId="60" fillId="0" borderId="9" xfId="0" applyFont="1" applyBorder="1" applyAlignment="1">
      <alignment horizontal="center" vertical="center"/>
    </xf>
    <xf numFmtId="0" fontId="60" fillId="0" borderId="83" xfId="0" applyFont="1" applyBorder="1" applyAlignment="1">
      <alignment horizontal="center" vertical="center"/>
    </xf>
    <xf numFmtId="0" fontId="60" fillId="0" borderId="14" xfId="0" applyFont="1" applyBorder="1" applyAlignment="1">
      <alignment horizontal="center" vertical="center"/>
    </xf>
    <xf numFmtId="0" fontId="0" fillId="7" borderId="0" xfId="0" applyFill="1">
      <alignment vertical="center"/>
    </xf>
    <xf numFmtId="0" fontId="60" fillId="7" borderId="73" xfId="0" applyFont="1" applyFill="1" applyBorder="1" applyAlignment="1">
      <alignment horizontal="center" vertical="center" wrapText="1"/>
    </xf>
    <xf numFmtId="0" fontId="60" fillId="0" borderId="85" xfId="0" applyFont="1" applyBorder="1" applyAlignment="1">
      <alignment horizontal="center" vertical="center"/>
    </xf>
    <xf numFmtId="0" fontId="60" fillId="0" borderId="67" xfId="0" applyFont="1" applyBorder="1" applyAlignment="1">
      <alignment horizontal="center" vertical="center"/>
    </xf>
    <xf numFmtId="0" fontId="0" fillId="0" borderId="67" xfId="0" applyBorder="1">
      <alignment vertical="center"/>
    </xf>
    <xf numFmtId="0" fontId="0" fillId="0" borderId="86" xfId="0" applyBorder="1">
      <alignment vertical="center"/>
    </xf>
    <xf numFmtId="0" fontId="60" fillId="0" borderId="87" xfId="0" applyFont="1" applyBorder="1" applyAlignment="1">
      <alignment horizontal="center" vertical="center"/>
    </xf>
    <xf numFmtId="0" fontId="60" fillId="0" borderId="5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88" xfId="0" applyBorder="1">
      <alignment vertical="center"/>
    </xf>
    <xf numFmtId="0" fontId="75" fillId="7" borderId="90" xfId="0" applyFont="1" applyFill="1" applyBorder="1" applyAlignment="1">
      <alignment horizontal="center" vertical="center"/>
    </xf>
    <xf numFmtId="0" fontId="75" fillId="7" borderId="73" xfId="0" applyFont="1" applyFill="1" applyBorder="1" applyAlignment="1">
      <alignment horizontal="center" vertical="center"/>
    </xf>
    <xf numFmtId="0" fontId="76" fillId="7" borderId="73" xfId="0" applyFont="1" applyFill="1" applyBorder="1" applyAlignment="1">
      <alignment horizontal="center" vertical="center" wrapText="1"/>
    </xf>
    <xf numFmtId="0" fontId="60" fillId="7" borderId="81" xfId="0" applyFont="1" applyFill="1" applyBorder="1" applyAlignment="1">
      <alignment horizontal="center" vertical="center"/>
    </xf>
    <xf numFmtId="0" fontId="41" fillId="0" borderId="94" xfId="0" applyFont="1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5" fontId="78" fillId="0" borderId="19" xfId="1" applyNumberFormat="1" applyFont="1" applyBorder="1" applyAlignment="1">
      <alignment horizontal="center" vertical="center" readingOrder="1"/>
    </xf>
    <xf numFmtId="170" fontId="67" fillId="0" borderId="31" xfId="0" applyNumberFormat="1" applyFont="1" applyBorder="1" applyAlignment="1">
      <alignment horizontal="center" vertical="center"/>
    </xf>
    <xf numFmtId="0" fontId="67" fillId="0" borderId="31" xfId="0" applyFont="1" applyBorder="1" applyAlignment="1">
      <alignment horizontal="center" vertical="center"/>
    </xf>
    <xf numFmtId="0" fontId="79" fillId="5" borderId="38" xfId="0" applyFont="1" applyFill="1" applyBorder="1" applyAlignment="1">
      <alignment horizontal="center" vertical="center"/>
    </xf>
    <xf numFmtId="0" fontId="79" fillId="5" borderId="34" xfId="0" applyFont="1" applyFill="1" applyBorder="1" applyAlignment="1">
      <alignment horizontal="center" vertical="center"/>
    </xf>
    <xf numFmtId="0" fontId="79" fillId="5" borderId="31" xfId="0" applyFont="1" applyFill="1" applyBorder="1" applyAlignment="1">
      <alignment horizontal="center" vertical="center"/>
    </xf>
    <xf numFmtId="171" fontId="79" fillId="5" borderId="31" xfId="0" applyNumberFormat="1" applyFont="1" applyFill="1" applyBorder="1" applyAlignment="1">
      <alignment horizontal="center" vertical="center"/>
    </xf>
    <xf numFmtId="166" fontId="79" fillId="5" borderId="31" xfId="0" applyNumberFormat="1" applyFont="1" applyFill="1" applyBorder="1" applyAlignment="1">
      <alignment horizontal="center" vertical="center"/>
    </xf>
    <xf numFmtId="0" fontId="79" fillId="5" borderId="35" xfId="0" applyFont="1" applyFill="1" applyBorder="1" applyAlignment="1">
      <alignment horizontal="center" vertical="center"/>
    </xf>
    <xf numFmtId="170" fontId="79" fillId="5" borderId="31" xfId="0" applyNumberFormat="1" applyFont="1" applyFill="1" applyBorder="1" applyAlignment="1">
      <alignment horizontal="center" vertical="center"/>
    </xf>
    <xf numFmtId="0" fontId="79" fillId="5" borderId="50" xfId="0" applyFont="1" applyFill="1" applyBorder="1" applyAlignment="1">
      <alignment horizontal="center" vertical="center"/>
    </xf>
    <xf numFmtId="0" fontId="80" fillId="5" borderId="0" xfId="0" applyFont="1" applyFill="1">
      <alignment vertical="center"/>
    </xf>
    <xf numFmtId="0" fontId="48" fillId="0" borderId="38" xfId="0" applyFont="1" applyBorder="1" applyAlignment="1">
      <alignment horizontal="center" vertical="center"/>
    </xf>
    <xf numFmtId="0" fontId="48" fillId="0" borderId="34" xfId="0" applyFont="1" applyBorder="1" applyAlignment="1">
      <alignment horizontal="center" vertical="center"/>
    </xf>
    <xf numFmtId="0" fontId="48" fillId="0" borderId="31" xfId="0" applyFont="1" applyBorder="1" applyAlignment="1">
      <alignment horizontal="center" vertical="center"/>
    </xf>
    <xf numFmtId="166" fontId="48" fillId="0" borderId="31" xfId="0" applyNumberFormat="1" applyFont="1" applyBorder="1" applyAlignment="1">
      <alignment horizontal="center" vertical="center"/>
    </xf>
    <xf numFmtId="170" fontId="56" fillId="0" borderId="31" xfId="0" applyNumberFormat="1" applyFont="1" applyBorder="1" applyAlignment="1">
      <alignment horizontal="center" vertical="center"/>
    </xf>
    <xf numFmtId="170" fontId="48" fillId="0" borderId="31" xfId="0" applyNumberFormat="1" applyFont="1" applyBorder="1" applyAlignment="1">
      <alignment horizontal="center" vertical="center"/>
    </xf>
    <xf numFmtId="0" fontId="48" fillId="0" borderId="31" xfId="0" quotePrefix="1" applyFont="1" applyBorder="1" applyAlignment="1">
      <alignment horizontal="center" vertical="center"/>
    </xf>
    <xf numFmtId="0" fontId="48" fillId="0" borderId="50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31" xfId="0" applyFont="1" applyBorder="1" applyAlignment="1">
      <alignment horizontal="center" vertical="center"/>
    </xf>
    <xf numFmtId="0" fontId="82" fillId="4" borderId="2" xfId="0" applyFont="1" applyFill="1" applyBorder="1" applyAlignment="1">
      <alignment horizontal="center" vertical="center"/>
    </xf>
    <xf numFmtId="0" fontId="79" fillId="5" borderId="54" xfId="0" applyFont="1" applyFill="1" applyBorder="1" applyAlignment="1">
      <alignment horizontal="center" vertical="center"/>
    </xf>
    <xf numFmtId="0" fontId="79" fillId="5" borderId="29" xfId="0" applyFont="1" applyFill="1" applyBorder="1" applyAlignment="1">
      <alignment horizontal="center" vertical="center"/>
    </xf>
    <xf numFmtId="0" fontId="79" fillId="5" borderId="59" xfId="0" applyFont="1" applyFill="1" applyBorder="1" applyAlignment="1">
      <alignment horizontal="center" vertical="center"/>
    </xf>
    <xf numFmtId="0" fontId="79" fillId="5" borderId="60" xfId="0" applyFont="1" applyFill="1" applyBorder="1" applyAlignment="1">
      <alignment horizontal="center" vertical="center"/>
    </xf>
    <xf numFmtId="0" fontId="80" fillId="5" borderId="60" xfId="0" applyFont="1" applyFill="1" applyBorder="1" applyAlignment="1">
      <alignment horizontal="center" vertical="center"/>
    </xf>
    <xf numFmtId="0" fontId="37" fillId="0" borderId="94" xfId="0" applyFont="1" applyBorder="1" applyAlignment="1">
      <alignment horizontal="center" vertical="center"/>
    </xf>
    <xf numFmtId="0" fontId="36" fillId="0" borderId="94" xfId="0" applyFont="1" applyBorder="1" applyAlignment="1">
      <alignment horizontal="center" vertical="center"/>
    </xf>
    <xf numFmtId="0" fontId="41" fillId="0" borderId="95" xfId="0" applyFont="1" applyBorder="1" applyAlignment="1">
      <alignment horizontal="center" vertical="center"/>
    </xf>
    <xf numFmtId="0" fontId="1" fillId="0" borderId="0" xfId="1" applyNumberFormat="1" applyFont="1" applyAlignment="1">
      <alignment horizontal="center" vertical="center" wrapText="1" readingOrder="1"/>
    </xf>
    <xf numFmtId="0" fontId="36" fillId="0" borderId="31" xfId="0" applyFont="1" applyBorder="1" applyAlignment="1">
      <alignment horizontal="center" vertical="center"/>
    </xf>
    <xf numFmtId="164" fontId="21" fillId="0" borderId="26" xfId="1" applyFont="1" applyBorder="1" applyAlignment="1">
      <alignment vertical="center" wrapText="1" readingOrder="1"/>
    </xf>
    <xf numFmtId="0" fontId="21" fillId="7" borderId="73" xfId="1" applyNumberFormat="1" applyFont="1" applyFill="1" applyBorder="1" applyAlignment="1">
      <alignment horizontal="center" vertical="center"/>
    </xf>
    <xf numFmtId="0" fontId="21" fillId="7" borderId="98" xfId="1" applyNumberFormat="1" applyFont="1" applyFill="1" applyBorder="1" applyAlignment="1">
      <alignment horizontal="center" vertical="center"/>
    </xf>
    <xf numFmtId="0" fontId="19" fillId="7" borderId="73" xfId="1" applyNumberFormat="1" applyFont="1" applyFill="1" applyBorder="1" applyAlignment="1">
      <alignment horizontal="center" vertical="center"/>
    </xf>
    <xf numFmtId="0" fontId="19" fillId="7" borderId="74" xfId="1" applyNumberFormat="1" applyFont="1" applyFill="1" applyBorder="1" applyAlignment="1">
      <alignment horizontal="center" vertical="center"/>
    </xf>
    <xf numFmtId="0" fontId="19" fillId="7" borderId="99" xfId="1" applyNumberFormat="1" applyFont="1" applyFill="1" applyBorder="1" applyAlignment="1">
      <alignment horizontal="center" vertical="center"/>
    </xf>
    <xf numFmtId="0" fontId="84" fillId="8" borderId="100" xfId="0" applyFont="1" applyFill="1" applyBorder="1" applyAlignment="1">
      <alignment horizontal="center" vertical="center" wrapText="1"/>
    </xf>
    <xf numFmtId="0" fontId="85" fillId="8" borderId="101" xfId="0" applyFont="1" applyFill="1" applyBorder="1" applyAlignment="1">
      <alignment horizontal="center" vertical="center" wrapText="1"/>
    </xf>
    <xf numFmtId="0" fontId="85" fillId="8" borderId="100" xfId="0" applyFont="1" applyFill="1" applyBorder="1" applyAlignment="1">
      <alignment horizontal="center" vertical="center" wrapText="1"/>
    </xf>
    <xf numFmtId="0" fontId="86" fillId="9" borderId="101" xfId="0" applyFont="1" applyFill="1" applyBorder="1" applyAlignment="1">
      <alignment horizontal="center" vertical="center" wrapText="1"/>
    </xf>
    <xf numFmtId="0" fontId="87" fillId="9" borderId="100" xfId="0" applyFont="1" applyFill="1" applyBorder="1" applyAlignment="1">
      <alignment horizontal="center" vertical="center" wrapText="1"/>
    </xf>
    <xf numFmtId="173" fontId="87" fillId="9" borderId="100" xfId="0" applyNumberFormat="1" applyFont="1" applyFill="1" applyBorder="1" applyAlignment="1">
      <alignment horizontal="center" vertical="center" wrapText="1"/>
    </xf>
    <xf numFmtId="0" fontId="87" fillId="9" borderId="102" xfId="0" applyFont="1" applyFill="1" applyBorder="1" applyAlignment="1">
      <alignment horizontal="center" vertical="center" wrapText="1"/>
    </xf>
    <xf numFmtId="0" fontId="88" fillId="5" borderId="100" xfId="0" applyFont="1" applyFill="1" applyBorder="1" applyAlignment="1">
      <alignment horizontal="center" vertical="center" wrapText="1"/>
    </xf>
    <xf numFmtId="0" fontId="88" fillId="5" borderId="101" xfId="0" applyFont="1" applyFill="1" applyBorder="1" applyAlignment="1">
      <alignment horizontal="center" vertical="center" wrapText="1"/>
    </xf>
    <xf numFmtId="173" fontId="88" fillId="5" borderId="100" xfId="0" applyNumberFormat="1" applyFont="1" applyFill="1" applyBorder="1" applyAlignment="1">
      <alignment horizontal="center" vertical="center" wrapText="1"/>
    </xf>
    <xf numFmtId="0" fontId="88" fillId="5" borderId="102" xfId="0" applyFont="1" applyFill="1" applyBorder="1" applyAlignment="1">
      <alignment horizontal="center" vertical="center" wrapText="1"/>
    </xf>
    <xf numFmtId="0" fontId="89" fillId="5" borderId="101" xfId="0" applyFont="1" applyFill="1" applyBorder="1" applyAlignment="1">
      <alignment horizontal="center" vertical="center" wrapText="1"/>
    </xf>
    <xf numFmtId="0" fontId="90" fillId="9" borderId="100" xfId="0" applyFont="1" applyFill="1" applyBorder="1" applyAlignment="1">
      <alignment horizontal="center" vertical="center" wrapText="1"/>
    </xf>
    <xf numFmtId="0" fontId="87" fillId="9" borderId="101" xfId="0" applyFont="1" applyFill="1" applyBorder="1" applyAlignment="1">
      <alignment horizontal="center" vertical="center" wrapText="1"/>
    </xf>
    <xf numFmtId="170" fontId="87" fillId="9" borderId="101" xfId="0" applyNumberFormat="1" applyFont="1" applyFill="1" applyBorder="1" applyAlignment="1">
      <alignment horizontal="center" vertical="center" wrapText="1"/>
    </xf>
    <xf numFmtId="170" fontId="88" fillId="5" borderId="101" xfId="0" applyNumberFormat="1" applyFont="1" applyFill="1" applyBorder="1" applyAlignment="1">
      <alignment horizontal="center" vertical="center" wrapText="1"/>
    </xf>
    <xf numFmtId="171" fontId="48" fillId="3" borderId="31" xfId="0" applyNumberFormat="1" applyFont="1" applyFill="1" applyBorder="1" applyAlignment="1">
      <alignment horizontal="center" vertical="center"/>
    </xf>
    <xf numFmtId="166" fontId="67" fillId="0" borderId="31" xfId="0" applyNumberFormat="1" applyFont="1" applyBorder="1" applyAlignment="1">
      <alignment horizontal="center" vertical="center"/>
    </xf>
    <xf numFmtId="0" fontId="91" fillId="9" borderId="100" xfId="0" applyFont="1" applyFill="1" applyBorder="1" applyAlignment="1">
      <alignment horizontal="center" vertical="center" wrapText="1"/>
    </xf>
    <xf numFmtId="0" fontId="91" fillId="9" borderId="101" xfId="0" applyFont="1" applyFill="1" applyBorder="1" applyAlignment="1">
      <alignment horizontal="center" vertical="center" wrapText="1"/>
    </xf>
    <xf numFmtId="173" fontId="91" fillId="9" borderId="100" xfId="0" applyNumberFormat="1" applyFont="1" applyFill="1" applyBorder="1" applyAlignment="1">
      <alignment horizontal="center" vertical="center" wrapText="1"/>
    </xf>
    <xf numFmtId="0" fontId="91" fillId="9" borderId="102" xfId="0" applyFont="1" applyFill="1" applyBorder="1" applyAlignment="1">
      <alignment horizontal="center" vertical="center" wrapText="1"/>
    </xf>
    <xf numFmtId="0" fontId="92" fillId="8" borderId="102" xfId="0" applyFont="1" applyFill="1" applyBorder="1" applyAlignment="1">
      <alignment horizontal="center" vertical="center" wrapText="1"/>
    </xf>
    <xf numFmtId="0" fontId="93" fillId="0" borderId="0" xfId="0" applyFont="1" applyAlignment="1">
      <alignment horizontal="center" vertical="center"/>
    </xf>
    <xf numFmtId="0" fontId="80" fillId="5" borderId="0" xfId="0" applyFont="1" applyFill="1" applyAlignment="1">
      <alignment horizontal="center" vertical="center"/>
    </xf>
    <xf numFmtId="0" fontId="41" fillId="0" borderId="103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67" fillId="0" borderId="53" xfId="0" applyFont="1" applyBorder="1" applyAlignment="1">
      <alignment horizontal="center" vertical="center"/>
    </xf>
    <xf numFmtId="0" fontId="19" fillId="0" borderId="18" xfId="1" applyNumberFormat="1" applyFont="1" applyBorder="1" applyAlignment="1">
      <alignment horizontal="center" vertical="center" readingOrder="2"/>
    </xf>
    <xf numFmtId="14" fontId="41" fillId="0" borderId="103" xfId="0" applyNumberFormat="1" applyFont="1" applyBorder="1" applyAlignment="1">
      <alignment horizontal="center" vertical="center"/>
    </xf>
    <xf numFmtId="14" fontId="41" fillId="0" borderId="31" xfId="0" applyNumberFormat="1" applyFont="1" applyBorder="1" applyAlignment="1">
      <alignment horizontal="center" vertical="center"/>
    </xf>
    <xf numFmtId="0" fontId="65" fillId="4" borderId="81" xfId="0" applyFont="1" applyFill="1" applyBorder="1" applyAlignment="1">
      <alignment horizontal="center" vertical="center"/>
    </xf>
    <xf numFmtId="0" fontId="41" fillId="0" borderId="104" xfId="0" applyFont="1" applyBorder="1" applyAlignment="1">
      <alignment horizontal="center" vertical="center"/>
    </xf>
    <xf numFmtId="0" fontId="41" fillId="0" borderId="111" xfId="0" applyFont="1" applyBorder="1" applyAlignment="1">
      <alignment horizontal="center" vertical="center"/>
    </xf>
    <xf numFmtId="0" fontId="79" fillId="5" borderId="107" xfId="0" applyFont="1" applyFill="1" applyBorder="1" applyAlignment="1">
      <alignment horizontal="center" vertical="center"/>
    </xf>
    <xf numFmtId="0" fontId="41" fillId="0" borderId="113" xfId="0" applyFont="1" applyBorder="1" applyAlignment="1">
      <alignment horizontal="center" vertical="center"/>
    </xf>
    <xf numFmtId="0" fontId="41" fillId="0" borderId="114" xfId="0" applyFont="1" applyBorder="1" applyAlignment="1">
      <alignment horizontal="center" vertical="center"/>
    </xf>
    <xf numFmtId="0" fontId="0" fillId="0" borderId="112" xfId="0" applyBorder="1" applyAlignment="1">
      <alignment horizontal="center" vertical="center"/>
    </xf>
    <xf numFmtId="0" fontId="59" fillId="0" borderId="33" xfId="0" applyFont="1" applyBorder="1" applyAlignment="1">
      <alignment horizontal="center" vertical="center"/>
    </xf>
    <xf numFmtId="0" fontId="95" fillId="0" borderId="54" xfId="0" applyFont="1" applyBorder="1" applyAlignment="1">
      <alignment horizontal="center" vertical="center"/>
    </xf>
    <xf numFmtId="0" fontId="95" fillId="0" borderId="29" xfId="0" applyFont="1" applyBorder="1" applyAlignment="1">
      <alignment horizontal="center" vertical="center"/>
    </xf>
    <xf numFmtId="0" fontId="95" fillId="0" borderId="59" xfId="0" applyFont="1" applyBorder="1" applyAlignment="1">
      <alignment horizontal="center" vertical="center"/>
    </xf>
    <xf numFmtId="0" fontId="95" fillId="0" borderId="60" xfId="0" applyFont="1" applyBorder="1" applyAlignment="1">
      <alignment horizontal="center" vertical="center"/>
    </xf>
    <xf numFmtId="0" fontId="96" fillId="0" borderId="60" xfId="0" applyFont="1" applyBorder="1" applyAlignment="1">
      <alignment horizontal="center" vertical="center"/>
    </xf>
    <xf numFmtId="0" fontId="95" fillId="0" borderId="110" xfId="0" applyFont="1" applyBorder="1" applyAlignment="1">
      <alignment horizontal="center" vertical="center"/>
    </xf>
    <xf numFmtId="0" fontId="60" fillId="0" borderId="30" xfId="0" applyFont="1" applyBorder="1" applyAlignment="1">
      <alignment horizontal="center" vertical="center"/>
    </xf>
    <xf numFmtId="49" fontId="99" fillId="0" borderId="0" xfId="1" applyNumberFormat="1" applyFont="1" applyAlignment="1">
      <alignment vertical="center" readingOrder="1"/>
    </xf>
    <xf numFmtId="14" fontId="100" fillId="0" borderId="0" xfId="1" applyNumberFormat="1" applyFont="1" applyAlignment="1">
      <alignment horizontal="center" vertical="center" readingOrder="1"/>
    </xf>
    <xf numFmtId="0" fontId="19" fillId="0" borderId="0" xfId="1" applyNumberFormat="1" applyFont="1" applyAlignment="1">
      <alignment horizontal="center" vertical="center" readingOrder="2"/>
    </xf>
    <xf numFmtId="0" fontId="19" fillId="0" borderId="0" xfId="1" applyNumberFormat="1" applyFont="1" applyAlignment="1">
      <alignment vertical="center" readingOrder="2"/>
    </xf>
    <xf numFmtId="0" fontId="9" fillId="0" borderId="0" xfId="1" applyNumberFormat="1" applyFont="1" applyAlignment="1">
      <alignment vertical="center" readingOrder="1"/>
    </xf>
    <xf numFmtId="0" fontId="20" fillId="0" borderId="0" xfId="1" applyNumberFormat="1" applyFont="1" applyAlignment="1">
      <alignment vertical="center"/>
    </xf>
    <xf numFmtId="0" fontId="64" fillId="0" borderId="0" xfId="1" applyNumberFormat="1" applyFont="1" applyAlignment="1">
      <alignment horizontal="center" vertical="center"/>
    </xf>
    <xf numFmtId="0" fontId="64" fillId="0" borderId="0" xfId="1" applyNumberFormat="1" applyFont="1" applyAlignment="1">
      <alignment vertical="center"/>
    </xf>
    <xf numFmtId="0" fontId="64" fillId="0" borderId="0" xfId="0" applyFont="1" applyAlignment="1">
      <alignment vertical="center" wrapText="1" readingOrder="1"/>
    </xf>
    <xf numFmtId="0" fontId="19" fillId="0" borderId="0" xfId="0" applyFont="1" applyAlignment="1">
      <alignment vertical="center" wrapText="1" readingOrder="1"/>
    </xf>
    <xf numFmtId="164" fontId="1" fillId="0" borderId="0" xfId="1" applyFont="1" applyAlignment="1">
      <alignment vertical="center" wrapText="1"/>
    </xf>
    <xf numFmtId="0" fontId="21" fillId="0" borderId="0" xfId="1" applyNumberFormat="1" applyFont="1" applyAlignment="1">
      <alignment vertical="center" wrapText="1" readingOrder="1"/>
    </xf>
    <xf numFmtId="1" fontId="33" fillId="0" borderId="115" xfId="1" applyNumberFormat="1" applyFont="1" applyBorder="1" applyAlignment="1">
      <alignment horizontal="center" vertical="center" wrapText="1"/>
    </xf>
    <xf numFmtId="0" fontId="19" fillId="0" borderId="47" xfId="1" applyNumberFormat="1" applyFont="1" applyBorder="1" applyAlignment="1">
      <alignment horizontal="center" vertical="center" readingOrder="2"/>
    </xf>
    <xf numFmtId="0" fontId="19" fillId="0" borderId="116" xfId="1" applyNumberFormat="1" applyFont="1" applyBorder="1" applyAlignment="1">
      <alignment horizontal="center" vertical="center" readingOrder="2"/>
    </xf>
    <xf numFmtId="164" fontId="63" fillId="6" borderId="0" xfId="1" applyFont="1" applyFill="1" applyAlignment="1">
      <alignment horizontal="center" vertical="center"/>
    </xf>
    <xf numFmtId="164" fontId="63" fillId="6" borderId="0" xfId="1" applyFont="1" applyFill="1" applyAlignment="1">
      <alignment vertical="center"/>
    </xf>
    <xf numFmtId="164" fontId="63" fillId="6" borderId="0" xfId="1" applyFont="1" applyFill="1" applyAlignment="1">
      <alignment horizontal="center" vertical="center" readingOrder="1"/>
    </xf>
    <xf numFmtId="0" fontId="63" fillId="6" borderId="0" xfId="1" applyNumberFormat="1" applyFont="1" applyFill="1" applyAlignment="1">
      <alignment vertical="center"/>
    </xf>
    <xf numFmtId="164" fontId="63" fillId="0" borderId="0" xfId="1" applyFont="1" applyAlignment="1">
      <alignment horizontal="center" vertical="center" wrapText="1" readingOrder="1"/>
    </xf>
    <xf numFmtId="0" fontId="63" fillId="0" borderId="116" xfId="1" applyNumberFormat="1" applyFont="1" applyBorder="1" applyAlignment="1">
      <alignment horizontal="center" vertical="center" readingOrder="1"/>
    </xf>
    <xf numFmtId="0" fontId="63" fillId="0" borderId="18" xfId="1" applyNumberFormat="1" applyFont="1" applyBorder="1" applyAlignment="1">
      <alignment horizontal="center" vertical="center" readingOrder="1"/>
    </xf>
    <xf numFmtId="0" fontId="63" fillId="0" borderId="18" xfId="1" applyNumberFormat="1" applyFont="1" applyBorder="1" applyAlignment="1">
      <alignment horizontal="center" vertical="center"/>
    </xf>
    <xf numFmtId="0" fontId="64" fillId="0" borderId="0" xfId="1" applyNumberFormat="1" applyFont="1" applyAlignment="1">
      <alignment vertical="center" readingOrder="2"/>
    </xf>
    <xf numFmtId="164" fontId="64" fillId="0" borderId="26" xfId="1" applyFont="1" applyBorder="1" applyAlignment="1">
      <alignment vertical="center" wrapText="1" readingOrder="1"/>
    </xf>
    <xf numFmtId="164" fontId="64" fillId="0" borderId="26" xfId="1" applyFont="1" applyBorder="1" applyAlignment="1">
      <alignment horizontal="center" vertical="center" wrapText="1" readingOrder="1"/>
    </xf>
    <xf numFmtId="0" fontId="64" fillId="0" borderId="0" xfId="1" applyNumberFormat="1" applyFont="1" applyAlignment="1">
      <alignment vertical="center" wrapText="1" readingOrder="2"/>
    </xf>
    <xf numFmtId="0" fontId="64" fillId="0" borderId="0" xfId="1" applyNumberFormat="1" applyFont="1" applyAlignment="1">
      <alignment horizontal="center" vertical="center" wrapText="1" readingOrder="2"/>
    </xf>
    <xf numFmtId="1" fontId="64" fillId="0" borderId="26" xfId="1" applyNumberFormat="1" applyFont="1" applyBorder="1" applyAlignment="1">
      <alignment vertical="center"/>
    </xf>
    <xf numFmtId="0" fontId="97" fillId="3" borderId="0" xfId="0" applyFont="1" applyFill="1" applyAlignment="1">
      <alignment horizontal="center" vertical="center"/>
    </xf>
    <xf numFmtId="0" fontId="41" fillId="0" borderId="54" xfId="0" applyFont="1" applyBorder="1" applyAlignment="1">
      <alignment horizontal="center" vertical="center"/>
    </xf>
    <xf numFmtId="0" fontId="41" fillId="0" borderId="29" xfId="0" applyFont="1" applyBorder="1" applyAlignment="1">
      <alignment horizontal="center" vertical="center"/>
    </xf>
    <xf numFmtId="0" fontId="60" fillId="0" borderId="29" xfId="0" applyFont="1" applyBorder="1" applyAlignment="1">
      <alignment horizontal="center" vertical="center"/>
    </xf>
    <xf numFmtId="0" fontId="41" fillId="0" borderId="61" xfId="0" applyFont="1" applyBorder="1" applyAlignment="1">
      <alignment horizontal="center" vertical="center"/>
    </xf>
    <xf numFmtId="0" fontId="41" fillId="0" borderId="96" xfId="0" applyFont="1" applyBorder="1" applyAlignment="1">
      <alignment horizontal="center" vertical="center"/>
    </xf>
    <xf numFmtId="0" fontId="41" fillId="0" borderId="62" xfId="0" applyFont="1" applyBorder="1" applyAlignment="1">
      <alignment horizontal="center" vertical="center"/>
    </xf>
    <xf numFmtId="0" fontId="41" fillId="0" borderId="63" xfId="0" applyFont="1" applyBorder="1" applyAlignment="1">
      <alignment horizontal="center" vertical="center"/>
    </xf>
    <xf numFmtId="0" fontId="41" fillId="0" borderId="68" xfId="0" applyFont="1" applyBorder="1" applyAlignment="1">
      <alignment horizontal="center" vertical="center"/>
    </xf>
    <xf numFmtId="0" fontId="41" fillId="0" borderId="64" xfId="0" applyFont="1" applyBorder="1" applyAlignment="1">
      <alignment horizontal="center" vertical="center"/>
    </xf>
    <xf numFmtId="0" fontId="60" fillId="0" borderId="63" xfId="0" applyFont="1" applyBorder="1" applyAlignment="1">
      <alignment horizontal="center" vertical="center"/>
    </xf>
    <xf numFmtId="0" fontId="60" fillId="0" borderId="68" xfId="0" applyFont="1" applyBorder="1" applyAlignment="1">
      <alignment horizontal="center" vertical="center"/>
    </xf>
    <xf numFmtId="0" fontId="60" fillId="0" borderId="64" xfId="0" applyFont="1" applyBorder="1" applyAlignment="1">
      <alignment horizontal="center" vertical="center"/>
    </xf>
    <xf numFmtId="0" fontId="67" fillId="0" borderId="54" xfId="0" applyFont="1" applyBorder="1" applyAlignment="1">
      <alignment horizontal="center" vertical="center"/>
    </xf>
    <xf numFmtId="0" fontId="67" fillId="0" borderId="29" xfId="0" applyFont="1" applyBorder="1" applyAlignment="1">
      <alignment horizontal="center" vertical="center"/>
    </xf>
    <xf numFmtId="0" fontId="42" fillId="0" borderId="54" xfId="0" applyFont="1" applyBorder="1" applyAlignment="1">
      <alignment horizontal="center" vertical="center"/>
    </xf>
    <xf numFmtId="0" fontId="42" fillId="0" borderId="29" xfId="0" applyFont="1" applyBorder="1" applyAlignment="1">
      <alignment horizontal="center" vertical="center"/>
    </xf>
    <xf numFmtId="0" fontId="67" fillId="0" borderId="63" xfId="0" applyFont="1" applyBorder="1" applyAlignment="1">
      <alignment horizontal="center" vertical="center"/>
    </xf>
    <xf numFmtId="0" fontId="67" fillId="0" borderId="68" xfId="0" applyFont="1" applyBorder="1" applyAlignment="1">
      <alignment horizontal="center" vertical="center"/>
    </xf>
    <xf numFmtId="0" fontId="67" fillId="0" borderId="64" xfId="0" applyFont="1" applyBorder="1" applyAlignment="1">
      <alignment horizontal="center" vertical="center"/>
    </xf>
    <xf numFmtId="0" fontId="42" fillId="0" borderId="61" xfId="0" applyFont="1" applyBorder="1" applyAlignment="1">
      <alignment horizontal="center" vertical="center"/>
    </xf>
    <xf numFmtId="0" fontId="42" fillId="0" borderId="96" xfId="0" applyFont="1" applyBorder="1" applyAlignment="1">
      <alignment horizontal="center" vertical="center"/>
    </xf>
    <xf numFmtId="0" fontId="42" fillId="0" borderId="62" xfId="0" applyFont="1" applyBorder="1" applyAlignment="1">
      <alignment horizontal="center" vertical="center"/>
    </xf>
    <xf numFmtId="0" fontId="41" fillId="0" borderId="105" xfId="0" applyFont="1" applyBorder="1" applyAlignment="1">
      <alignment horizontal="center" vertical="center"/>
    </xf>
    <xf numFmtId="0" fontId="41" fillId="0" borderId="106" xfId="0" applyFont="1" applyBorder="1" applyAlignment="1">
      <alignment horizontal="center" vertical="center"/>
    </xf>
    <xf numFmtId="0" fontId="41" fillId="0" borderId="108" xfId="0" applyFont="1" applyBorder="1" applyAlignment="1">
      <alignment horizontal="center" vertical="center"/>
    </xf>
    <xf numFmtId="0" fontId="41" fillId="0" borderId="109" xfId="0" applyFont="1" applyBorder="1" applyAlignment="1">
      <alignment horizontal="center" vertical="center"/>
    </xf>
    <xf numFmtId="0" fontId="60" fillId="0" borderId="109" xfId="0" applyFont="1" applyBorder="1" applyAlignment="1">
      <alignment horizontal="center" vertical="center"/>
    </xf>
    <xf numFmtId="0" fontId="60" fillId="0" borderId="108" xfId="0" applyFont="1" applyBorder="1" applyAlignment="1">
      <alignment horizontal="center" vertical="center"/>
    </xf>
    <xf numFmtId="0" fontId="60" fillId="0" borderId="106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0" xfId="0" applyFont="1">
      <alignment vertical="center"/>
    </xf>
    <xf numFmtId="0" fontId="98" fillId="3" borderId="0" xfId="0" applyFont="1" applyFill="1" applyAlignment="1">
      <alignment horizontal="center" vertical="center"/>
    </xf>
    <xf numFmtId="0" fontId="64" fillId="0" borderId="0" xfId="1" applyNumberFormat="1" applyFont="1" applyAlignment="1">
      <alignment horizontal="center" vertical="center" wrapText="1" readingOrder="2"/>
    </xf>
    <xf numFmtId="0" fontId="64" fillId="0" borderId="0" xfId="1" applyNumberFormat="1" applyFont="1" applyAlignment="1">
      <alignment horizontal="center" vertical="center" readingOrder="2"/>
    </xf>
    <xf numFmtId="0" fontId="64" fillId="0" borderId="27" xfId="0" applyFont="1" applyBorder="1" applyAlignment="1">
      <alignment horizontal="center" vertical="center" wrapText="1" readingOrder="1"/>
    </xf>
    <xf numFmtId="0" fontId="19" fillId="0" borderId="26" xfId="0" applyFont="1" applyBorder="1" applyAlignment="1">
      <alignment horizontal="center" vertical="center" wrapText="1" readingOrder="1"/>
    </xf>
    <xf numFmtId="1" fontId="17" fillId="0" borderId="27" xfId="1" applyNumberFormat="1" applyFont="1" applyBorder="1" applyAlignment="1">
      <alignment horizontal="center" vertical="center"/>
    </xf>
    <xf numFmtId="1" fontId="17" fillId="0" borderId="26" xfId="1" applyNumberFormat="1" applyFont="1" applyBorder="1" applyAlignment="1">
      <alignment horizontal="center" vertical="center"/>
    </xf>
    <xf numFmtId="1" fontId="63" fillId="6" borderId="0" xfId="1" applyNumberFormat="1" applyFont="1" applyFill="1" applyAlignment="1">
      <alignment horizontal="center" vertical="center"/>
    </xf>
    <xf numFmtId="0" fontId="63" fillId="0" borderId="0" xfId="1" applyNumberFormat="1" applyFont="1" applyAlignment="1">
      <alignment horizontal="center" vertical="center" wrapText="1" readingOrder="1"/>
    </xf>
    <xf numFmtId="0" fontId="64" fillId="0" borderId="25" xfId="0" applyFont="1" applyBorder="1" applyAlignment="1">
      <alignment horizontal="center" vertical="center" wrapText="1" readingOrder="1"/>
    </xf>
    <xf numFmtId="0" fontId="19" fillId="0" borderId="28" xfId="0" applyFont="1" applyBorder="1" applyAlignment="1">
      <alignment horizontal="center" vertical="center" wrapText="1" readingOrder="1"/>
    </xf>
    <xf numFmtId="164" fontId="78" fillId="0" borderId="20" xfId="1" applyFont="1" applyBorder="1" applyAlignment="1">
      <alignment horizontal="center" vertical="center" readingOrder="1"/>
    </xf>
    <xf numFmtId="164" fontId="78" fillId="0" borderId="19" xfId="1" applyFont="1" applyBorder="1" applyAlignment="1">
      <alignment horizontal="center" vertical="center" readingOrder="1"/>
    </xf>
    <xf numFmtId="164" fontId="78" fillId="0" borderId="21" xfId="1" applyFont="1" applyBorder="1" applyAlignment="1">
      <alignment horizontal="center" vertical="center" readingOrder="1"/>
    </xf>
    <xf numFmtId="165" fontId="25" fillId="0" borderId="22" xfId="1" applyNumberFormat="1" applyFont="1" applyBorder="1" applyAlignment="1">
      <alignment horizontal="center" vertical="center" readingOrder="1"/>
    </xf>
    <xf numFmtId="165" fontId="25" fillId="0" borderId="19" xfId="1" applyNumberFormat="1" applyFont="1" applyBorder="1" applyAlignment="1">
      <alignment horizontal="center" vertical="center" readingOrder="1"/>
    </xf>
    <xf numFmtId="164" fontId="7" fillId="0" borderId="0" xfId="1" applyFont="1" applyAlignment="1">
      <alignment horizontal="center" vertical="center" readingOrder="1"/>
    </xf>
    <xf numFmtId="0" fontId="83" fillId="0" borderId="0" xfId="1" quotePrefix="1" applyNumberFormat="1" applyFont="1" applyAlignment="1">
      <alignment horizontal="center" vertical="center" wrapText="1" readingOrder="1"/>
    </xf>
    <xf numFmtId="0" fontId="24" fillId="0" borderId="0" xfId="1" applyNumberFormat="1" applyFont="1" applyAlignment="1">
      <alignment horizontal="center" vertical="center" wrapText="1" readingOrder="1"/>
    </xf>
    <xf numFmtId="0" fontId="9" fillId="0" borderId="0" xfId="1" applyNumberFormat="1" applyFont="1" applyAlignment="1">
      <alignment horizontal="center" vertical="center" readingOrder="1"/>
    </xf>
    <xf numFmtId="0" fontId="20" fillId="0" borderId="0" xfId="1" applyNumberFormat="1" applyFont="1" applyAlignment="1">
      <alignment horizontal="center" vertical="center"/>
    </xf>
    <xf numFmtId="0" fontId="64" fillId="0" borderId="0" xfId="1" applyNumberFormat="1" applyFont="1" applyAlignment="1">
      <alignment horizontal="center" vertical="center"/>
    </xf>
    <xf numFmtId="0" fontId="19" fillId="0" borderId="0" xfId="1" applyNumberFormat="1" applyFont="1" applyAlignment="1">
      <alignment horizontal="center" vertical="center"/>
    </xf>
    <xf numFmtId="1" fontId="17" fillId="0" borderId="0" xfId="1" applyNumberFormat="1" applyFont="1" applyAlignment="1">
      <alignment horizontal="center" vertical="center"/>
    </xf>
    <xf numFmtId="164" fontId="30" fillId="0" borderId="0" xfId="1" applyFont="1" applyAlignment="1">
      <alignment horizontal="center" vertical="center" wrapText="1" shrinkToFit="1"/>
    </xf>
    <xf numFmtId="164" fontId="2" fillId="0" borderId="0" xfId="1" applyAlignment="1">
      <alignment horizontal="left" vertical="center"/>
    </xf>
    <xf numFmtId="0" fontId="52" fillId="0" borderId="0" xfId="1" applyNumberFormat="1" applyFont="1" applyAlignment="1">
      <alignment horizontal="center" vertical="center"/>
    </xf>
    <xf numFmtId="167" fontId="19" fillId="0" borderId="7" xfId="1" applyNumberFormat="1" applyFont="1" applyBorder="1" applyAlignment="1">
      <alignment horizontal="left" vertical="center"/>
    </xf>
    <xf numFmtId="167" fontId="19" fillId="0" borderId="8" xfId="1" applyNumberFormat="1" applyFont="1" applyBorder="1" applyAlignment="1">
      <alignment horizontal="left" vertical="center"/>
    </xf>
    <xf numFmtId="167" fontId="19" fillId="0" borderId="12" xfId="1" applyNumberFormat="1" applyFont="1" applyBorder="1" applyAlignment="1">
      <alignment horizontal="left" vertical="center"/>
    </xf>
    <xf numFmtId="167" fontId="19" fillId="0" borderId="13" xfId="1" applyNumberFormat="1" applyFont="1" applyBorder="1" applyAlignment="1">
      <alignment horizontal="left" vertical="center"/>
    </xf>
    <xf numFmtId="164" fontId="8" fillId="0" borderId="117" xfId="1" applyFont="1" applyBorder="1" applyAlignment="1">
      <alignment vertical="center"/>
    </xf>
    <xf numFmtId="164" fontId="62" fillId="0" borderId="0" xfId="1" applyFont="1" applyAlignment="1">
      <alignment horizontal="center" vertical="center" readingOrder="1"/>
    </xf>
    <xf numFmtId="164" fontId="7" fillId="0" borderId="0" xfId="1" applyFont="1" applyAlignment="1">
      <alignment horizontal="center" vertical="center"/>
    </xf>
    <xf numFmtId="0" fontId="21" fillId="7" borderId="97" xfId="1" applyNumberFormat="1" applyFont="1" applyFill="1" applyBorder="1" applyAlignment="1">
      <alignment horizontal="left" vertical="center"/>
    </xf>
    <xf numFmtId="0" fontId="21" fillId="7" borderId="98" xfId="1" applyNumberFormat="1" applyFont="1" applyFill="1" applyBorder="1" applyAlignment="1">
      <alignment horizontal="left" vertical="center"/>
    </xf>
    <xf numFmtId="164" fontId="14" fillId="2" borderId="20" xfId="1" applyFont="1" applyFill="1" applyBorder="1" applyAlignment="1">
      <alignment horizontal="center" vertical="center" wrapText="1"/>
    </xf>
    <xf numFmtId="164" fontId="14" fillId="2" borderId="23" xfId="1" applyFont="1" applyFill="1" applyBorder="1" applyAlignment="1">
      <alignment horizontal="center" vertical="center" wrapText="1"/>
    </xf>
    <xf numFmtId="166" fontId="9" fillId="0" borderId="3" xfId="1" applyNumberFormat="1" applyFont="1" applyBorder="1" applyAlignment="1">
      <alignment horizontal="center" vertical="center"/>
    </xf>
    <xf numFmtId="166" fontId="9" fillId="0" borderId="4" xfId="1" applyNumberFormat="1" applyFont="1" applyBorder="1" applyAlignment="1">
      <alignment horizontal="center" vertical="center"/>
    </xf>
    <xf numFmtId="164" fontId="13" fillId="0" borderId="0" xfId="1" applyFont="1" applyAlignment="1">
      <alignment horizontal="left" vertical="center"/>
    </xf>
    <xf numFmtId="164" fontId="9" fillId="0" borderId="0" xfId="1" applyFont="1" applyAlignment="1">
      <alignment horizontal="center" vertical="center" readingOrder="1"/>
    </xf>
    <xf numFmtId="165" fontId="17" fillId="0" borderId="0" xfId="1" applyNumberFormat="1" applyFont="1" applyAlignment="1">
      <alignment horizontal="center" vertical="center" readingOrder="1"/>
    </xf>
    <xf numFmtId="164" fontId="13" fillId="0" borderId="0" xfId="1" applyFont="1" applyAlignment="1">
      <alignment horizontal="left" vertical="center" readingOrder="1"/>
    </xf>
    <xf numFmtId="164" fontId="17" fillId="0" borderId="0" xfId="1" applyFont="1" applyAlignment="1">
      <alignment horizontal="center" vertical="center" readingOrder="1"/>
    </xf>
    <xf numFmtId="164" fontId="14" fillId="0" borderId="0" xfId="1" applyFont="1" applyAlignment="1">
      <alignment horizontal="center" vertical="center"/>
    </xf>
    <xf numFmtId="172" fontId="17" fillId="0" borderId="0" xfId="1" applyNumberFormat="1" applyFont="1" applyAlignment="1">
      <alignment horizontal="center" vertical="center" readingOrder="1"/>
    </xf>
    <xf numFmtId="164" fontId="15" fillId="0" borderId="0" xfId="1" applyFont="1" applyAlignment="1">
      <alignment horizontal="center" vertical="center"/>
    </xf>
    <xf numFmtId="164" fontId="54" fillId="0" borderId="0" xfId="1" applyFont="1" applyAlignment="1">
      <alignment vertical="center" readingOrder="1"/>
    </xf>
    <xf numFmtId="0" fontId="64" fillId="0" borderId="0" xfId="1" applyNumberFormat="1" applyFont="1" applyAlignment="1">
      <alignment horizontal="center" vertical="center" readingOrder="1"/>
    </xf>
    <xf numFmtId="164" fontId="9" fillId="0" borderId="0" xfId="1" applyFont="1" applyAlignment="1">
      <alignment horizontal="center" vertical="center"/>
    </xf>
    <xf numFmtId="0" fontId="99" fillId="0" borderId="0" xfId="1" applyNumberFormat="1" applyFont="1" applyAlignment="1">
      <alignment horizontal="center" vertical="center" readingOrder="1"/>
    </xf>
    <xf numFmtId="0" fontId="50" fillId="0" borderId="0" xfId="1" applyNumberFormat="1" applyFont="1" applyAlignment="1" applyProtection="1">
      <alignment horizontal="center" vertical="center"/>
      <protection locked="0"/>
    </xf>
    <xf numFmtId="0" fontId="51" fillId="0" borderId="0" xfId="1" applyNumberFormat="1" applyFont="1" applyAlignment="1">
      <alignment horizontal="center" vertical="center"/>
    </xf>
    <xf numFmtId="0" fontId="53" fillId="0" borderId="0" xfId="1" applyNumberFormat="1" applyFont="1" applyAlignment="1">
      <alignment horizontal="center" vertical="center"/>
    </xf>
    <xf numFmtId="164" fontId="70" fillId="0" borderId="0" xfId="1" applyFont="1" applyAlignment="1">
      <alignment horizontal="center" vertical="center"/>
    </xf>
    <xf numFmtId="0" fontId="49" fillId="0" borderId="0" xfId="1" applyNumberFormat="1" applyFont="1" applyAlignment="1">
      <alignment horizontal="center" vertical="center"/>
    </xf>
    <xf numFmtId="0" fontId="75" fillId="7" borderId="89" xfId="0" applyFont="1" applyFill="1" applyBorder="1" applyAlignment="1">
      <alignment horizontal="center" vertical="center"/>
    </xf>
    <xf numFmtId="0" fontId="75" fillId="7" borderId="90" xfId="0" applyFont="1" applyFill="1" applyBorder="1" applyAlignment="1">
      <alignment horizontal="center" vertical="center"/>
    </xf>
    <xf numFmtId="0" fontId="73" fillId="0" borderId="76" xfId="0" applyFont="1" applyBorder="1" applyAlignment="1">
      <alignment horizontal="left" vertical="center"/>
    </xf>
    <xf numFmtId="0" fontId="73" fillId="0" borderId="75" xfId="0" applyFont="1" applyBorder="1" applyAlignment="1">
      <alignment horizontal="left" vertical="center"/>
    </xf>
    <xf numFmtId="0" fontId="77" fillId="0" borderId="7" xfId="0" applyFont="1" applyBorder="1" applyAlignment="1">
      <alignment horizontal="center" vertical="center"/>
    </xf>
    <xf numFmtId="0" fontId="77" fillId="0" borderId="18" xfId="0" applyFont="1" applyBorder="1" applyAlignment="1">
      <alignment horizontal="center" vertical="center"/>
    </xf>
    <xf numFmtId="0" fontId="77" fillId="0" borderId="77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7" borderId="91" xfId="0" applyFill="1" applyBorder="1" applyAlignment="1">
      <alignment horizontal="center" vertical="center"/>
    </xf>
    <xf numFmtId="0" fontId="0" fillId="7" borderId="92" xfId="0" applyFill="1" applyBorder="1" applyAlignment="1">
      <alignment horizontal="center" vertical="center"/>
    </xf>
    <xf numFmtId="0" fontId="0" fillId="7" borderId="93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4" fillId="0" borderId="72" xfId="0" applyFont="1" applyBorder="1" applyAlignment="1">
      <alignment horizontal="center" vertical="center"/>
    </xf>
    <xf numFmtId="0" fontId="74" fillId="0" borderId="73" xfId="0" applyFont="1" applyBorder="1" applyAlignment="1">
      <alignment horizontal="center" vertical="center"/>
    </xf>
    <xf numFmtId="0" fontId="74" fillId="0" borderId="74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5" fillId="7" borderId="72" xfId="0" applyFont="1" applyFill="1" applyBorder="1" applyAlignment="1">
      <alignment horizontal="center" vertical="center"/>
    </xf>
    <xf numFmtId="0" fontId="75" fillId="7" borderId="73" xfId="0" applyFont="1" applyFill="1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72" fillId="0" borderId="9" xfId="0" applyFont="1" applyBorder="1" applyAlignment="1">
      <alignment horizontal="center" vertical="center"/>
    </xf>
    <xf numFmtId="0" fontId="72" fillId="0" borderId="80" xfId="0" applyFont="1" applyBorder="1" applyAlignment="1">
      <alignment horizontal="center" vertical="center"/>
    </xf>
    <xf numFmtId="0" fontId="19" fillId="0" borderId="0" xfId="1" applyNumberFormat="1" applyFont="1" applyBorder="1" applyAlignment="1">
      <alignment horizontal="center" vertical="center" readingOrder="2"/>
    </xf>
  </cellXfs>
  <cellStyles count="2">
    <cellStyle name="Normal 2 4" xfId="1" xr:uid="{00000000-0005-0000-0000-000031000000}"/>
    <cellStyle name="عادي" xfId="0" builtinId="0"/>
  </cellStyles>
  <dxfs count="34"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fgColor theme="0"/>
          <bgColor rgb="FF00B050"/>
        </patternFill>
      </fill>
    </dxf>
    <dxf>
      <font>
        <color theme="0"/>
      </font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strike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firstColumnStripe" dxfId="27"/>
    </tableStyle>
    <tableStyle name="PivotStylePreset2_Accent1" table="0" count="10" xr9:uid="{267968C8-6FFD-4C36-ACC1-9EA1FD1885CA}">
      <tableStyleElement type="headerRow" dxfId="26"/>
      <tableStyleElement type="totalRow" dxfId="25"/>
      <tableStyleElement type="firstRowStripe" dxfId="24"/>
      <tableStyleElement type="firstColumnStripe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2</xdr:row>
      <xdr:rowOff>152400</xdr:rowOff>
    </xdr:from>
    <xdr:to>
      <xdr:col>2</xdr:col>
      <xdr:colOff>457200</xdr:colOff>
      <xdr:row>9</xdr:row>
      <xdr:rowOff>20492</xdr:rowOff>
    </xdr:to>
    <xdr:pic>
      <xdr:nvPicPr>
        <xdr:cNvPr id="2" name="Picture 1" descr="شعار الشركة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45830575" y="533400"/>
          <a:ext cx="1933575" cy="12015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571500</xdr:colOff>
      <xdr:row>0</xdr:row>
      <xdr:rowOff>0</xdr:rowOff>
    </xdr:from>
    <xdr:to>
      <xdr:col>7</xdr:col>
      <xdr:colOff>85725</xdr:colOff>
      <xdr:row>3</xdr:row>
      <xdr:rowOff>115491</xdr:rowOff>
    </xdr:to>
    <xdr:pic>
      <xdr:nvPicPr>
        <xdr:cNvPr id="9" name="صورة 8">
          <a:extLst>
            <a:ext uri="{FF2B5EF4-FFF2-40B4-BE49-F238E27FC236}">
              <a16:creationId xmlns:a16="http://schemas.microsoft.com/office/drawing/2014/main" id="{99DCF7B0-1A90-C5FA-C51E-AD6B77280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81425" y="0"/>
          <a:ext cx="3019425" cy="1325166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130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63"/>
  <sheetViews>
    <sheetView rightToLeft="1" view="pageBreakPreview" zoomScaleNormal="9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B14" sqref="B14"/>
    </sheetView>
  </sheetViews>
  <sheetFormatPr defaultColWidth="9" defaultRowHeight="15"/>
  <cols>
    <col min="2" max="2" width="17.42578125" customWidth="1"/>
    <col min="3" max="3" width="11.7109375" style="66" customWidth="1"/>
    <col min="4" max="4" width="11.7109375" customWidth="1"/>
    <col min="6" max="6" width="8.42578125" customWidth="1"/>
    <col min="7" max="7" width="9.7109375" customWidth="1"/>
    <col min="8" max="8" width="12.28515625" customWidth="1"/>
    <col min="9" max="9" width="23.7109375" customWidth="1"/>
    <col min="10" max="10" width="11.28515625" customWidth="1"/>
    <col min="11" max="11" width="11.85546875" customWidth="1"/>
    <col min="12" max="12" width="21.85546875" style="88" customWidth="1"/>
    <col min="13" max="13" width="12.42578125" customWidth="1"/>
    <col min="14" max="14" width="24.28515625" customWidth="1"/>
    <col min="15" max="15" width="15.28515625" customWidth="1"/>
    <col min="16" max="16" width="24" customWidth="1"/>
    <col min="17" max="17" width="21.42578125" customWidth="1"/>
    <col min="18" max="18" width="23.5703125" bestFit="1" customWidth="1"/>
    <col min="19" max="19" width="28.140625" customWidth="1"/>
    <col min="20" max="20" width="12.7109375" customWidth="1"/>
    <col min="21" max="21" width="17.140625" customWidth="1"/>
    <col min="22" max="22" width="16" customWidth="1"/>
    <col min="23" max="23" width="46.85546875" customWidth="1"/>
    <col min="24" max="24" width="19.85546875" customWidth="1"/>
    <col min="25" max="25" width="15.28515625" customWidth="1"/>
    <col min="26" max="27" width="19.85546875" customWidth="1"/>
    <col min="28" max="28" width="11.85546875" customWidth="1"/>
    <col min="29" max="29" width="20.7109375" customWidth="1"/>
  </cols>
  <sheetData>
    <row r="1" spans="1:29">
      <c r="A1" s="346" t="s">
        <v>0</v>
      </c>
      <c r="B1" s="346"/>
      <c r="C1" s="346"/>
    </row>
    <row r="2" spans="1:29">
      <c r="A2" s="347" t="s">
        <v>627</v>
      </c>
      <c r="B2" s="348"/>
      <c r="C2" s="349"/>
    </row>
    <row r="3" spans="1:29">
      <c r="A3" s="346" t="s">
        <v>582</v>
      </c>
      <c r="B3" s="346"/>
      <c r="C3" s="346"/>
      <c r="I3" s="350" t="s">
        <v>723</v>
      </c>
      <c r="J3" s="350"/>
      <c r="K3" s="350"/>
      <c r="L3" s="350"/>
      <c r="M3" s="350"/>
      <c r="N3" s="350"/>
      <c r="O3" s="350"/>
      <c r="P3" s="350"/>
      <c r="Q3" s="350"/>
    </row>
    <row r="4" spans="1:29">
      <c r="C4"/>
      <c r="I4" s="350"/>
      <c r="J4" s="350"/>
      <c r="K4" s="350"/>
      <c r="L4" s="350"/>
      <c r="M4" s="350"/>
      <c r="N4" s="350"/>
      <c r="O4" s="350"/>
      <c r="P4" s="350"/>
      <c r="Q4" s="350"/>
    </row>
    <row r="10" spans="1:29">
      <c r="A10">
        <v>1</v>
      </c>
      <c r="B10">
        <v>2</v>
      </c>
      <c r="C10" s="66">
        <v>3</v>
      </c>
      <c r="D10">
        <v>4</v>
      </c>
      <c r="E10">
        <v>5</v>
      </c>
      <c r="F10">
        <v>6</v>
      </c>
      <c r="G10">
        <v>7</v>
      </c>
      <c r="H10">
        <v>8</v>
      </c>
      <c r="I10">
        <v>9</v>
      </c>
      <c r="J10">
        <v>10</v>
      </c>
      <c r="K10">
        <v>11</v>
      </c>
      <c r="L10">
        <v>12</v>
      </c>
      <c r="M10">
        <v>13</v>
      </c>
      <c r="N10">
        <v>14</v>
      </c>
      <c r="O10">
        <v>15</v>
      </c>
      <c r="P10">
        <v>16</v>
      </c>
      <c r="Q10">
        <v>17</v>
      </c>
      <c r="R10">
        <v>18</v>
      </c>
      <c r="S10">
        <v>19</v>
      </c>
      <c r="T10">
        <v>20</v>
      </c>
      <c r="U10">
        <v>21</v>
      </c>
      <c r="V10">
        <v>22</v>
      </c>
      <c r="W10">
        <v>23</v>
      </c>
      <c r="X10">
        <v>24</v>
      </c>
      <c r="Y10">
        <v>25</v>
      </c>
      <c r="Z10">
        <v>26</v>
      </c>
      <c r="AA10">
        <v>27</v>
      </c>
      <c r="AB10">
        <v>28</v>
      </c>
      <c r="AC10">
        <v>29</v>
      </c>
    </row>
    <row r="11" spans="1:29" ht="8.25" customHeight="1" thickBot="1">
      <c r="C11" s="172"/>
      <c r="D11" s="172"/>
      <c r="E11" s="172"/>
      <c r="F11" s="172"/>
      <c r="G11" s="172"/>
      <c r="H11" s="172"/>
      <c r="I11" s="172"/>
      <c r="J11" s="172"/>
      <c r="K11" s="169"/>
      <c r="L11" s="170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69"/>
      <c r="Z11" s="169"/>
      <c r="AA11" s="169"/>
      <c r="AB11" s="169"/>
      <c r="AC11" s="171"/>
    </row>
    <row r="12" spans="1:29" s="62" customFormat="1" ht="16.5" thickTop="1">
      <c r="A12" s="123" t="s">
        <v>1</v>
      </c>
      <c r="B12" s="126" t="s">
        <v>2</v>
      </c>
      <c r="C12" s="127" t="s">
        <v>3</v>
      </c>
      <c r="D12" s="127" t="s">
        <v>4</v>
      </c>
      <c r="E12" s="127" t="s">
        <v>5</v>
      </c>
      <c r="F12" s="127" t="s">
        <v>6</v>
      </c>
      <c r="G12" s="127" t="s">
        <v>7</v>
      </c>
      <c r="H12" s="127" t="s">
        <v>8</v>
      </c>
      <c r="I12" s="127" t="s">
        <v>9</v>
      </c>
      <c r="J12" s="127" t="s">
        <v>10</v>
      </c>
      <c r="K12" s="127" t="s">
        <v>11</v>
      </c>
      <c r="L12" s="128" t="s">
        <v>12</v>
      </c>
      <c r="M12" s="127" t="s">
        <v>13</v>
      </c>
      <c r="N12" s="127" t="s">
        <v>14</v>
      </c>
      <c r="O12" s="127" t="s">
        <v>15</v>
      </c>
      <c r="P12" s="127" t="s">
        <v>16</v>
      </c>
      <c r="Q12" s="127" t="s">
        <v>17</v>
      </c>
      <c r="R12" s="224" t="s">
        <v>631</v>
      </c>
      <c r="S12" s="127" t="s">
        <v>18</v>
      </c>
      <c r="T12" s="127" t="s">
        <v>19</v>
      </c>
      <c r="U12" s="127" t="s">
        <v>20</v>
      </c>
      <c r="V12" s="129" t="s">
        <v>21</v>
      </c>
      <c r="W12" s="127" t="s">
        <v>22</v>
      </c>
      <c r="X12" s="127" t="s">
        <v>23</v>
      </c>
      <c r="Y12" s="127" t="s">
        <v>24</v>
      </c>
      <c r="Z12" s="127" t="s">
        <v>25</v>
      </c>
      <c r="AA12" s="127" t="s">
        <v>26</v>
      </c>
      <c r="AB12" s="127" t="s">
        <v>27</v>
      </c>
      <c r="AC12" s="127" t="s">
        <v>28</v>
      </c>
    </row>
    <row r="13" spans="1:29" ht="15.75">
      <c r="A13" s="124">
        <v>4378</v>
      </c>
      <c r="B13" s="74" t="s">
        <v>29</v>
      </c>
      <c r="C13" s="75" t="s">
        <v>30</v>
      </c>
      <c r="D13" s="75" t="s">
        <v>31</v>
      </c>
      <c r="E13" s="75" t="s">
        <v>32</v>
      </c>
      <c r="F13" s="75" t="s">
        <v>33</v>
      </c>
      <c r="G13" s="75" t="s">
        <v>34</v>
      </c>
      <c r="H13" s="75" t="s">
        <v>35</v>
      </c>
      <c r="I13" s="75" t="s">
        <v>36</v>
      </c>
      <c r="J13" s="75" t="s">
        <v>37</v>
      </c>
      <c r="K13" s="75" t="s">
        <v>38</v>
      </c>
      <c r="L13" s="89">
        <v>46700</v>
      </c>
      <c r="M13" s="80" t="str">
        <f t="shared" ref="M13:M61" ca="1" si="0">IF(L13="","",IF(L13&lt;=TODAY(),"Experied",IF(AND(L13&gt;TODAY(),L13&lt;(TODAY()+60)),"Neer to Expire","Valid")))</f>
        <v>Valid</v>
      </c>
      <c r="N13" s="80">
        <v>46251</v>
      </c>
      <c r="O13" s="101" t="str">
        <f t="shared" ref="O13:O23" ca="1" si="1">IF(N13="","",IF(N13&lt;=TODAY(),"Experied",IF(AND(N13&gt;TODAY(),N13&lt;(TODAY()+60)),"Neer to Expire","Valid")))</f>
        <v>Valid</v>
      </c>
      <c r="P13" s="75" t="s">
        <v>39</v>
      </c>
      <c r="Q13" s="75">
        <v>2532603806</v>
      </c>
      <c r="R13" s="98"/>
      <c r="S13" s="75" t="s">
        <v>40</v>
      </c>
      <c r="T13" s="98">
        <v>45666</v>
      </c>
      <c r="U13" s="98" t="s">
        <v>41</v>
      </c>
      <c r="V13" s="70" t="str">
        <f ca="1">IF(U13="","",IF(U13&lt;=TODAY(),"Experied",IF(AND(U13&gt;TODAY(),U13&lt;(TODAY()+60)),"Neer to Expire","Valid")))</f>
        <v>Valid</v>
      </c>
      <c r="W13" s="75" t="s">
        <v>40</v>
      </c>
      <c r="X13" s="80">
        <v>46446</v>
      </c>
      <c r="Y13" s="75" t="str">
        <f t="shared" ref="Y13:Y29" ca="1" si="2">IF(X13="","",IF(X13&lt;=TODAY(),"Experied",IF(AND(X13&gt;TODAY(),X13&lt;(TODAY()+60)),"Neer to Expire","Valid")))</f>
        <v>Valid</v>
      </c>
      <c r="Z13" s="84" t="s">
        <v>42</v>
      </c>
      <c r="AA13" s="75" t="s">
        <v>43</v>
      </c>
      <c r="AB13" s="75" t="s">
        <v>44</v>
      </c>
      <c r="AC13" s="144" t="s">
        <v>45</v>
      </c>
    </row>
    <row r="14" spans="1:29" ht="15.75">
      <c r="A14" s="107">
        <v>7607</v>
      </c>
      <c r="B14" s="76" t="s">
        <v>46</v>
      </c>
      <c r="C14" s="70" t="s">
        <v>47</v>
      </c>
      <c r="D14" s="70" t="s">
        <v>31</v>
      </c>
      <c r="E14" s="70" t="s">
        <v>32</v>
      </c>
      <c r="F14" s="70" t="s">
        <v>48</v>
      </c>
      <c r="G14" s="70" t="s">
        <v>34</v>
      </c>
      <c r="H14" s="70" t="s">
        <v>49</v>
      </c>
      <c r="I14" s="70" t="s">
        <v>50</v>
      </c>
      <c r="J14" s="70" t="s">
        <v>37</v>
      </c>
      <c r="K14" s="70" t="s">
        <v>38</v>
      </c>
      <c r="L14" s="90">
        <v>46775</v>
      </c>
      <c r="M14" s="81" t="str">
        <f t="shared" ca="1" si="0"/>
        <v>Valid</v>
      </c>
      <c r="N14" s="81">
        <v>46428</v>
      </c>
      <c r="O14" s="102" t="str">
        <f t="shared" ca="1" si="1"/>
        <v>Valid</v>
      </c>
      <c r="P14" s="70" t="s">
        <v>51</v>
      </c>
      <c r="Q14" s="70">
        <v>2593989045</v>
      </c>
      <c r="R14" s="97">
        <v>46185</v>
      </c>
      <c r="S14" s="70" t="s">
        <v>52</v>
      </c>
      <c r="T14" s="97"/>
      <c r="U14" s="97" t="s">
        <v>53</v>
      </c>
      <c r="V14" s="70" t="str">
        <f t="shared" ref="V14:V61" ca="1" si="3">IF(U14="","",IF(U14&lt;=TODAY(),"Experied",IF(AND(U14&gt;TODAY(),U14&lt;(TODAY()+60)),"Neer to Expire","Valid")))</f>
        <v>Valid</v>
      </c>
      <c r="W14" s="70" t="s">
        <v>52</v>
      </c>
      <c r="X14" s="81">
        <v>46452</v>
      </c>
      <c r="Y14" s="103" t="str">
        <f t="shared" ca="1" si="2"/>
        <v>Valid</v>
      </c>
      <c r="Z14" s="85" t="s">
        <v>54</v>
      </c>
      <c r="AA14" s="70" t="s">
        <v>55</v>
      </c>
      <c r="AB14" s="70" t="s">
        <v>44</v>
      </c>
      <c r="AC14" s="145" t="s">
        <v>56</v>
      </c>
    </row>
    <row r="15" spans="1:29" s="63" customFormat="1" ht="15.75">
      <c r="A15" s="108">
        <v>6694</v>
      </c>
      <c r="B15" s="77" t="s">
        <v>57</v>
      </c>
      <c r="C15" s="71" t="s">
        <v>58</v>
      </c>
      <c r="D15" s="71" t="s">
        <v>31</v>
      </c>
      <c r="E15" s="71" t="s">
        <v>32</v>
      </c>
      <c r="F15" s="71" t="s">
        <v>59</v>
      </c>
      <c r="G15" s="71" t="s">
        <v>60</v>
      </c>
      <c r="H15" s="71" t="s">
        <v>61</v>
      </c>
      <c r="I15" s="71" t="s">
        <v>62</v>
      </c>
      <c r="J15" s="71" t="s">
        <v>63</v>
      </c>
      <c r="K15" s="71" t="s">
        <v>38</v>
      </c>
      <c r="L15" s="91">
        <v>46785</v>
      </c>
      <c r="M15" s="81" t="str">
        <f t="shared" ca="1" si="0"/>
        <v>Valid</v>
      </c>
      <c r="N15" s="82">
        <v>46450</v>
      </c>
      <c r="O15" s="102" t="str">
        <f t="shared" ca="1" si="1"/>
        <v>Valid</v>
      </c>
      <c r="P15" s="71" t="s">
        <v>64</v>
      </c>
      <c r="Q15" s="71" t="s">
        <v>65</v>
      </c>
      <c r="R15" s="99">
        <v>45934</v>
      </c>
      <c r="S15" s="71" t="s">
        <v>66</v>
      </c>
      <c r="T15" s="99" t="s">
        <v>67</v>
      </c>
      <c r="U15" s="99" t="s">
        <v>68</v>
      </c>
      <c r="V15" s="70" t="str">
        <f t="shared" ca="1" si="3"/>
        <v>Valid</v>
      </c>
      <c r="W15" s="71" t="s">
        <v>66</v>
      </c>
      <c r="X15" s="82">
        <v>46473</v>
      </c>
      <c r="Y15" s="70" t="str">
        <f t="shared" ca="1" si="2"/>
        <v>Valid</v>
      </c>
      <c r="Z15" s="86" t="s">
        <v>69</v>
      </c>
      <c r="AA15" s="71" t="s">
        <v>70</v>
      </c>
      <c r="AB15" s="71" t="s">
        <v>44</v>
      </c>
      <c r="AC15" s="146" t="s">
        <v>56</v>
      </c>
    </row>
    <row r="16" spans="1:29" ht="15.75">
      <c r="A16" s="107">
        <v>9211</v>
      </c>
      <c r="B16" s="76" t="s">
        <v>71</v>
      </c>
      <c r="C16" s="70" t="s">
        <v>72</v>
      </c>
      <c r="D16" s="70" t="s">
        <v>31</v>
      </c>
      <c r="E16" s="70" t="s">
        <v>32</v>
      </c>
      <c r="F16" s="70" t="s">
        <v>59</v>
      </c>
      <c r="G16" s="70" t="s">
        <v>34</v>
      </c>
      <c r="H16" s="70" t="s">
        <v>73</v>
      </c>
      <c r="I16" s="70" t="s">
        <v>74</v>
      </c>
      <c r="J16" s="70" t="s">
        <v>75</v>
      </c>
      <c r="K16" s="70" t="s">
        <v>38</v>
      </c>
      <c r="L16" s="90">
        <v>46940</v>
      </c>
      <c r="M16" s="81" t="str">
        <f t="shared" ca="1" si="0"/>
        <v>Valid</v>
      </c>
      <c r="N16" s="81">
        <v>46096</v>
      </c>
      <c r="O16" s="102" t="str">
        <f ca="1">IF(N16="","",IF(N16&lt;=TODAY(),"Experied",IF(AND(N16&gt;TODAY(),N16&lt;(TODAY()+60)),"Neer to Expire","Valid")))</f>
        <v>Experied</v>
      </c>
      <c r="P16" s="70" t="s">
        <v>76</v>
      </c>
      <c r="Q16" s="70" t="s">
        <v>77</v>
      </c>
      <c r="R16" s="97"/>
      <c r="S16" s="70" t="s">
        <v>78</v>
      </c>
      <c r="T16" s="97">
        <v>45785</v>
      </c>
      <c r="U16" s="97">
        <v>46239</v>
      </c>
      <c r="V16" s="70" t="str">
        <f t="shared" ca="1" si="3"/>
        <v>Valid</v>
      </c>
      <c r="W16" s="70" t="s">
        <v>78</v>
      </c>
      <c r="X16" s="81">
        <v>46276</v>
      </c>
      <c r="Y16" s="70" t="str">
        <f t="shared" ca="1" si="2"/>
        <v>Valid</v>
      </c>
      <c r="Z16" s="85" t="s">
        <v>79</v>
      </c>
      <c r="AA16" s="70" t="s">
        <v>80</v>
      </c>
      <c r="AB16" s="70" t="s">
        <v>44</v>
      </c>
      <c r="AC16" s="145"/>
    </row>
    <row r="17" spans="1:33" s="64" customFormat="1" ht="15.75">
      <c r="A17" s="109">
        <v>2698</v>
      </c>
      <c r="B17" s="78" t="s">
        <v>82</v>
      </c>
      <c r="C17" s="72" t="s">
        <v>83</v>
      </c>
      <c r="D17" s="72" t="s">
        <v>31</v>
      </c>
      <c r="E17" s="72" t="s">
        <v>32</v>
      </c>
      <c r="F17" s="72" t="s">
        <v>33</v>
      </c>
      <c r="G17" s="72" t="s">
        <v>84</v>
      </c>
      <c r="H17" s="72" t="s">
        <v>85</v>
      </c>
      <c r="I17" s="72" t="s">
        <v>86</v>
      </c>
      <c r="J17" s="72" t="s">
        <v>87</v>
      </c>
      <c r="K17" s="72" t="s">
        <v>88</v>
      </c>
      <c r="L17" s="92">
        <v>46838</v>
      </c>
      <c r="M17" s="81" t="str">
        <f t="shared" ca="1" si="0"/>
        <v>Valid</v>
      </c>
      <c r="N17" s="72"/>
      <c r="O17" s="102" t="str">
        <f t="shared" ca="1" si="1"/>
        <v/>
      </c>
      <c r="P17" s="72" t="s">
        <v>38</v>
      </c>
      <c r="Q17" s="72">
        <v>2602275584</v>
      </c>
      <c r="R17" s="100">
        <v>45856</v>
      </c>
      <c r="S17" s="72" t="s">
        <v>89</v>
      </c>
      <c r="T17" s="100" t="s">
        <v>90</v>
      </c>
      <c r="U17" s="100">
        <v>46345</v>
      </c>
      <c r="V17" s="70" t="str">
        <f t="shared" ca="1" si="3"/>
        <v>Valid</v>
      </c>
      <c r="W17" s="72" t="s">
        <v>91</v>
      </c>
      <c r="X17" s="83">
        <v>46227</v>
      </c>
      <c r="Y17" s="70" t="str">
        <f t="shared" ca="1" si="2"/>
        <v>Valid</v>
      </c>
      <c r="Z17" s="87" t="s">
        <v>92</v>
      </c>
      <c r="AA17" s="72" t="s">
        <v>88</v>
      </c>
      <c r="AB17" s="72" t="s">
        <v>44</v>
      </c>
      <c r="AC17" s="147" t="s">
        <v>45</v>
      </c>
    </row>
    <row r="18" spans="1:33" ht="15.75">
      <c r="A18" s="107">
        <v>7023</v>
      </c>
      <c r="B18" s="76" t="s">
        <v>93</v>
      </c>
      <c r="C18" s="70" t="s">
        <v>94</v>
      </c>
      <c r="D18" s="70" t="s">
        <v>31</v>
      </c>
      <c r="E18" s="70" t="s">
        <v>32</v>
      </c>
      <c r="F18" s="70" t="s">
        <v>95</v>
      </c>
      <c r="G18" s="70" t="s">
        <v>96</v>
      </c>
      <c r="H18" s="70" t="s">
        <v>97</v>
      </c>
      <c r="I18" s="70" t="s">
        <v>98</v>
      </c>
      <c r="J18" s="70" t="s">
        <v>75</v>
      </c>
      <c r="K18" s="70" t="s">
        <v>38</v>
      </c>
      <c r="L18" s="90">
        <v>46698</v>
      </c>
      <c r="M18" s="81" t="str">
        <f t="shared" ca="1" si="0"/>
        <v>Valid</v>
      </c>
      <c r="N18" s="81">
        <v>46234</v>
      </c>
      <c r="O18" s="102" t="str">
        <f t="shared" ca="1" si="1"/>
        <v>Valid</v>
      </c>
      <c r="P18" s="70" t="s">
        <v>99</v>
      </c>
      <c r="Q18" s="70" t="s">
        <v>100</v>
      </c>
      <c r="R18" s="97"/>
      <c r="S18" s="70" t="s">
        <v>101</v>
      </c>
      <c r="T18" s="97">
        <v>45700</v>
      </c>
      <c r="U18" s="99">
        <v>46358</v>
      </c>
      <c r="V18" s="70" t="str">
        <f t="shared" ca="1" si="3"/>
        <v>Valid</v>
      </c>
      <c r="W18" s="70" t="s">
        <v>101</v>
      </c>
      <c r="X18" s="81">
        <v>46357</v>
      </c>
      <c r="Y18" s="70" t="str">
        <f t="shared" ca="1" si="2"/>
        <v>Valid</v>
      </c>
      <c r="Z18" s="85" t="s">
        <v>102</v>
      </c>
      <c r="AA18" s="70" t="s">
        <v>103</v>
      </c>
      <c r="AB18" s="70" t="s">
        <v>44</v>
      </c>
      <c r="AC18" s="145" t="s">
        <v>104</v>
      </c>
    </row>
    <row r="19" spans="1:33" ht="15.75">
      <c r="A19" s="107">
        <v>1079</v>
      </c>
      <c r="B19" s="76" t="s">
        <v>105</v>
      </c>
      <c r="C19" s="70" t="s">
        <v>106</v>
      </c>
      <c r="D19" s="70" t="s">
        <v>31</v>
      </c>
      <c r="E19" s="70" t="s">
        <v>32</v>
      </c>
      <c r="F19" s="70" t="s">
        <v>107</v>
      </c>
      <c r="G19" s="70" t="s">
        <v>108</v>
      </c>
      <c r="H19" s="70" t="s">
        <v>109</v>
      </c>
      <c r="I19" s="70" t="s">
        <v>110</v>
      </c>
      <c r="J19" s="70" t="s">
        <v>75</v>
      </c>
      <c r="K19" s="70" t="s">
        <v>38</v>
      </c>
      <c r="L19" s="90">
        <v>46531</v>
      </c>
      <c r="M19" s="81" t="str">
        <f t="shared" ca="1" si="0"/>
        <v>Valid</v>
      </c>
      <c r="N19" s="81">
        <v>46164</v>
      </c>
      <c r="O19" s="102" t="str">
        <f t="shared" ca="1" si="1"/>
        <v>Neer to Expire</v>
      </c>
      <c r="P19" s="70" t="s">
        <v>111</v>
      </c>
      <c r="Q19" s="70">
        <v>2554025672</v>
      </c>
      <c r="R19" s="97"/>
      <c r="S19" s="70" t="s">
        <v>112</v>
      </c>
      <c r="T19" s="97" t="s">
        <v>113</v>
      </c>
      <c r="U19" s="97">
        <v>46168</v>
      </c>
      <c r="V19" s="70" t="str">
        <f t="shared" ca="1" si="3"/>
        <v>Neer to Expire</v>
      </c>
      <c r="W19" s="70" t="s">
        <v>114</v>
      </c>
      <c r="X19" s="81">
        <v>46377</v>
      </c>
      <c r="Y19" s="70" t="str">
        <f t="shared" ca="1" si="2"/>
        <v>Valid</v>
      </c>
      <c r="Z19" s="85" t="s">
        <v>115</v>
      </c>
      <c r="AA19" s="70" t="s">
        <v>116</v>
      </c>
      <c r="AB19" s="70" t="s">
        <v>44</v>
      </c>
      <c r="AC19" s="145" t="s">
        <v>104</v>
      </c>
    </row>
    <row r="20" spans="1:33" s="64" customFormat="1" ht="15.75">
      <c r="A20" s="109">
        <v>4452</v>
      </c>
      <c r="B20" s="78" t="s">
        <v>117</v>
      </c>
      <c r="C20" s="72" t="s">
        <v>118</v>
      </c>
      <c r="D20" s="72" t="s">
        <v>31</v>
      </c>
      <c r="E20" s="72" t="s">
        <v>119</v>
      </c>
      <c r="F20" s="72" t="s">
        <v>33</v>
      </c>
      <c r="G20" s="72" t="s">
        <v>60</v>
      </c>
      <c r="H20" s="72" t="s">
        <v>120</v>
      </c>
      <c r="I20" s="72" t="s">
        <v>121</v>
      </c>
      <c r="J20" s="72" t="s">
        <v>122</v>
      </c>
      <c r="K20" s="72" t="s">
        <v>123</v>
      </c>
      <c r="L20" s="92">
        <v>46994</v>
      </c>
      <c r="M20" s="81" t="str">
        <f t="shared" ca="1" si="0"/>
        <v>Valid</v>
      </c>
      <c r="N20" s="83">
        <v>46458</v>
      </c>
      <c r="O20" s="102" t="str">
        <f t="shared" ca="1" si="1"/>
        <v>Valid</v>
      </c>
      <c r="P20" s="72" t="s">
        <v>124</v>
      </c>
      <c r="Q20" s="72">
        <v>2517794638</v>
      </c>
      <c r="R20" s="100"/>
      <c r="S20" s="72" t="s">
        <v>125</v>
      </c>
      <c r="T20" s="100" t="s">
        <v>126</v>
      </c>
      <c r="U20" s="100">
        <v>46353</v>
      </c>
      <c r="V20" s="103" t="str">
        <f t="shared" ca="1" si="3"/>
        <v>Valid</v>
      </c>
      <c r="W20" s="72" t="s">
        <v>125</v>
      </c>
      <c r="X20" s="83">
        <v>46222</v>
      </c>
      <c r="Y20" s="70" t="str">
        <f t="shared" ca="1" si="2"/>
        <v>Valid</v>
      </c>
      <c r="Z20" s="87" t="s">
        <v>127</v>
      </c>
      <c r="AA20" s="72" t="s">
        <v>128</v>
      </c>
      <c r="AB20" s="72" t="s">
        <v>44</v>
      </c>
      <c r="AC20" s="147" t="s">
        <v>56</v>
      </c>
      <c r="AE20" s="64" t="s">
        <v>129</v>
      </c>
      <c r="AG20" s="64" t="s">
        <v>130</v>
      </c>
    </row>
    <row r="21" spans="1:33" ht="15.75">
      <c r="A21" s="107">
        <v>7022</v>
      </c>
      <c r="B21" s="76" t="s">
        <v>131</v>
      </c>
      <c r="C21" s="70" t="s">
        <v>132</v>
      </c>
      <c r="D21" s="70" t="s">
        <v>31</v>
      </c>
      <c r="E21" s="70" t="s">
        <v>32</v>
      </c>
      <c r="F21" s="70" t="s">
        <v>95</v>
      </c>
      <c r="G21" s="70" t="s">
        <v>96</v>
      </c>
      <c r="H21" s="70" t="s">
        <v>133</v>
      </c>
      <c r="I21" s="70" t="s">
        <v>134</v>
      </c>
      <c r="J21" s="70" t="s">
        <v>75</v>
      </c>
      <c r="K21" s="70" t="s">
        <v>38</v>
      </c>
      <c r="L21" s="90">
        <v>46344</v>
      </c>
      <c r="M21" s="81" t="str">
        <f t="shared" ca="1" si="0"/>
        <v>Valid</v>
      </c>
      <c r="N21" s="81">
        <v>46262</v>
      </c>
      <c r="O21" s="102" t="str">
        <f t="shared" ca="1" si="1"/>
        <v>Valid</v>
      </c>
      <c r="P21" s="70" t="s">
        <v>135</v>
      </c>
      <c r="Q21" s="70" t="s">
        <v>136</v>
      </c>
      <c r="R21" s="97">
        <v>46265</v>
      </c>
      <c r="S21" s="70" t="s">
        <v>137</v>
      </c>
      <c r="T21" s="97" t="s">
        <v>138</v>
      </c>
      <c r="U21" s="97">
        <v>46280</v>
      </c>
      <c r="V21" s="70" t="str">
        <f t="shared" ca="1" si="3"/>
        <v>Valid</v>
      </c>
      <c r="W21" s="70" t="s">
        <v>137</v>
      </c>
      <c r="X21" s="81">
        <v>46388</v>
      </c>
      <c r="Y21" s="70" t="str">
        <f t="shared" ca="1" si="2"/>
        <v>Valid</v>
      </c>
      <c r="Z21" s="85" t="s">
        <v>139</v>
      </c>
      <c r="AA21" s="70" t="s">
        <v>103</v>
      </c>
      <c r="AB21" s="70" t="s">
        <v>44</v>
      </c>
      <c r="AC21" s="145" t="s">
        <v>56</v>
      </c>
      <c r="AE21" t="s">
        <v>140</v>
      </c>
      <c r="AG21" t="s">
        <v>141</v>
      </c>
    </row>
    <row r="22" spans="1:33" s="64" customFormat="1" ht="15.75">
      <c r="A22" s="109">
        <v>2847</v>
      </c>
      <c r="B22" s="78" t="s">
        <v>142</v>
      </c>
      <c r="C22" s="72" t="s">
        <v>143</v>
      </c>
      <c r="D22" s="72" t="s">
        <v>31</v>
      </c>
      <c r="E22" s="72" t="s">
        <v>32</v>
      </c>
      <c r="F22" s="72" t="s">
        <v>33</v>
      </c>
      <c r="G22" s="72" t="s">
        <v>84</v>
      </c>
      <c r="H22" s="72" t="s">
        <v>144</v>
      </c>
      <c r="I22" s="72" t="s">
        <v>145</v>
      </c>
      <c r="J22" s="72" t="s">
        <v>63</v>
      </c>
      <c r="K22" s="72" t="s">
        <v>146</v>
      </c>
      <c r="L22" s="92">
        <v>46859</v>
      </c>
      <c r="M22" s="81" t="str">
        <f t="shared" ca="1" si="0"/>
        <v>Valid</v>
      </c>
      <c r="N22" s="72"/>
      <c r="O22" s="102" t="str">
        <f t="shared" ca="1" si="1"/>
        <v/>
      </c>
      <c r="P22" s="72" t="s">
        <v>38</v>
      </c>
      <c r="Q22" s="72" t="s">
        <v>147</v>
      </c>
      <c r="R22" s="100">
        <v>45930</v>
      </c>
      <c r="S22" s="72" t="s">
        <v>148</v>
      </c>
      <c r="T22" s="100"/>
      <c r="U22" s="100"/>
      <c r="V22" s="70" t="str">
        <f t="shared" ca="1" si="3"/>
        <v/>
      </c>
      <c r="W22" s="72" t="s">
        <v>148</v>
      </c>
      <c r="X22" s="83">
        <v>46143</v>
      </c>
      <c r="Y22" s="70" t="str">
        <f t="shared" ca="1" si="2"/>
        <v>Neer to Expire</v>
      </c>
      <c r="Z22" s="87" t="s">
        <v>149</v>
      </c>
      <c r="AA22" s="72" t="s">
        <v>146</v>
      </c>
      <c r="AB22" s="72" t="s">
        <v>44</v>
      </c>
      <c r="AC22" s="147" t="s">
        <v>56</v>
      </c>
      <c r="AE22" s="64" t="s">
        <v>150</v>
      </c>
      <c r="AG22" s="64" t="s">
        <v>151</v>
      </c>
    </row>
    <row r="23" spans="1:33" s="213" customFormat="1" ht="15.75">
      <c r="A23" s="205">
        <v>5620</v>
      </c>
      <c r="B23" s="206" t="s">
        <v>629</v>
      </c>
      <c r="C23" s="207" t="s">
        <v>152</v>
      </c>
      <c r="D23" s="207" t="s">
        <v>31</v>
      </c>
      <c r="E23" s="207" t="s">
        <v>119</v>
      </c>
      <c r="F23" s="207" t="s">
        <v>107</v>
      </c>
      <c r="G23" s="207" t="s">
        <v>153</v>
      </c>
      <c r="H23" s="207" t="s">
        <v>154</v>
      </c>
      <c r="I23" s="207" t="s">
        <v>155</v>
      </c>
      <c r="J23" s="207" t="s">
        <v>87</v>
      </c>
      <c r="K23" s="207" t="s">
        <v>156</v>
      </c>
      <c r="L23" s="208">
        <v>45735</v>
      </c>
      <c r="M23" s="209" t="str">
        <f t="shared" ca="1" si="0"/>
        <v>Experied</v>
      </c>
      <c r="N23" s="209" t="s">
        <v>157</v>
      </c>
      <c r="O23" s="210" t="str">
        <f t="shared" ca="1" si="1"/>
        <v>Valid</v>
      </c>
      <c r="P23" s="207" t="s">
        <v>158</v>
      </c>
      <c r="Q23" s="207"/>
      <c r="R23" s="211"/>
      <c r="S23" s="207"/>
      <c r="T23" s="211"/>
      <c r="U23" s="211" t="s">
        <v>159</v>
      </c>
      <c r="V23" s="207" t="str">
        <f t="shared" ca="1" si="3"/>
        <v>Valid</v>
      </c>
      <c r="W23" s="207" t="s">
        <v>160</v>
      </c>
      <c r="X23" s="209">
        <v>46027</v>
      </c>
      <c r="Y23" s="207" t="str">
        <f t="shared" ca="1" si="2"/>
        <v>Experied</v>
      </c>
      <c r="Z23" s="207" t="s">
        <v>161</v>
      </c>
      <c r="AA23" s="207" t="s">
        <v>162</v>
      </c>
      <c r="AB23" s="207" t="s">
        <v>630</v>
      </c>
      <c r="AC23" s="212" t="s">
        <v>163</v>
      </c>
      <c r="AE23" s="213" t="s">
        <v>164</v>
      </c>
    </row>
    <row r="24" spans="1:33" ht="15.75">
      <c r="A24" s="107">
        <v>8585</v>
      </c>
      <c r="B24" s="76" t="s">
        <v>165</v>
      </c>
      <c r="C24" s="70" t="s">
        <v>166</v>
      </c>
      <c r="D24" s="70" t="s">
        <v>31</v>
      </c>
      <c r="E24" s="70" t="s">
        <v>119</v>
      </c>
      <c r="F24" s="70" t="s">
        <v>167</v>
      </c>
      <c r="G24" s="70" t="s">
        <v>108</v>
      </c>
      <c r="H24" s="70" t="s">
        <v>168</v>
      </c>
      <c r="I24" s="70" t="s">
        <v>169</v>
      </c>
      <c r="J24" s="70" t="s">
        <v>87</v>
      </c>
      <c r="K24" s="70" t="s">
        <v>38</v>
      </c>
      <c r="L24" s="90">
        <v>47085</v>
      </c>
      <c r="M24" s="81" t="str">
        <f t="shared" ca="1" si="0"/>
        <v>Valid</v>
      </c>
      <c r="N24" s="81">
        <v>46411</v>
      </c>
      <c r="O24" s="102" t="str">
        <f t="shared" ref="O24:O33" ca="1" si="4">IF(N24="","",IF(N24&lt;=TODAY(),"Experied",IF(AND(N24&gt;TODAY(),N24&lt;(TODAY()+60)),"Neer to Expire","Valid")))</f>
        <v>Valid</v>
      </c>
      <c r="P24" s="70" t="s">
        <v>170</v>
      </c>
      <c r="Q24" s="70" t="s">
        <v>171</v>
      </c>
      <c r="R24" s="97">
        <v>46177</v>
      </c>
      <c r="S24" s="70" t="s">
        <v>172</v>
      </c>
      <c r="T24" s="97" t="s">
        <v>173</v>
      </c>
      <c r="U24" s="97">
        <v>46286</v>
      </c>
      <c r="V24" s="70" t="str">
        <f t="shared" ca="1" si="3"/>
        <v>Valid</v>
      </c>
      <c r="W24" s="70" t="s">
        <v>172</v>
      </c>
      <c r="X24" s="81">
        <v>46376</v>
      </c>
      <c r="Y24" s="70" t="str">
        <f t="shared" ca="1" si="2"/>
        <v>Valid</v>
      </c>
      <c r="Z24" s="85" t="s">
        <v>174</v>
      </c>
      <c r="AA24" s="70" t="s">
        <v>175</v>
      </c>
      <c r="AB24" s="70" t="s">
        <v>44</v>
      </c>
      <c r="AC24" s="145" t="s">
        <v>56</v>
      </c>
    </row>
    <row r="25" spans="1:33" ht="15.75">
      <c r="A25" s="107">
        <v>5912</v>
      </c>
      <c r="B25" s="76" t="s">
        <v>176</v>
      </c>
      <c r="C25" s="70" t="s">
        <v>177</v>
      </c>
      <c r="D25" s="70" t="s">
        <v>31</v>
      </c>
      <c r="E25" s="70" t="s">
        <v>119</v>
      </c>
      <c r="F25" s="70" t="s">
        <v>167</v>
      </c>
      <c r="G25" s="70" t="s">
        <v>108</v>
      </c>
      <c r="H25" s="70" t="s">
        <v>178</v>
      </c>
      <c r="I25" s="70" t="s">
        <v>179</v>
      </c>
      <c r="J25" s="70" t="s">
        <v>87</v>
      </c>
      <c r="K25" s="70" t="s">
        <v>38</v>
      </c>
      <c r="L25" s="90">
        <v>46221</v>
      </c>
      <c r="M25" s="81" t="str">
        <f t="shared" ca="1" si="0"/>
        <v>Valid</v>
      </c>
      <c r="N25" s="81">
        <v>46203</v>
      </c>
      <c r="O25" s="102" t="str">
        <f t="shared" ca="1" si="4"/>
        <v>Valid</v>
      </c>
      <c r="P25" s="70" t="s">
        <v>180</v>
      </c>
      <c r="Q25" s="70" t="s">
        <v>181</v>
      </c>
      <c r="R25" s="97"/>
      <c r="S25" s="70" t="s">
        <v>182</v>
      </c>
      <c r="T25" s="97" t="s">
        <v>183</v>
      </c>
      <c r="U25" s="97">
        <v>46264</v>
      </c>
      <c r="V25" s="70" t="str">
        <f t="shared" ca="1" si="3"/>
        <v>Valid</v>
      </c>
      <c r="W25" s="70" t="s">
        <v>184</v>
      </c>
      <c r="X25" s="81">
        <v>46322</v>
      </c>
      <c r="Y25" s="70" t="str">
        <f t="shared" ca="1" si="2"/>
        <v>Valid</v>
      </c>
      <c r="Z25" s="85" t="s">
        <v>185</v>
      </c>
      <c r="AA25" s="70" t="s">
        <v>186</v>
      </c>
      <c r="AB25" s="70" t="s">
        <v>44</v>
      </c>
      <c r="AC25" s="145" t="s">
        <v>104</v>
      </c>
      <c r="AF25" t="s">
        <v>151</v>
      </c>
    </row>
    <row r="26" spans="1:33" s="63" customFormat="1" ht="15.75">
      <c r="A26" s="108">
        <v>6811</v>
      </c>
      <c r="B26" s="77" t="s">
        <v>187</v>
      </c>
      <c r="C26" s="71" t="s">
        <v>188</v>
      </c>
      <c r="D26" s="71" t="s">
        <v>31</v>
      </c>
      <c r="E26" s="71" t="s">
        <v>32</v>
      </c>
      <c r="F26" s="71" t="s">
        <v>33</v>
      </c>
      <c r="G26" s="71" t="s">
        <v>60</v>
      </c>
      <c r="H26" s="71" t="s">
        <v>189</v>
      </c>
      <c r="I26" s="71" t="s">
        <v>190</v>
      </c>
      <c r="J26" s="71" t="s">
        <v>63</v>
      </c>
      <c r="K26" s="71" t="s">
        <v>38</v>
      </c>
      <c r="L26" s="91">
        <v>46398</v>
      </c>
      <c r="M26" s="81" t="str">
        <f t="shared" ca="1" si="0"/>
        <v>Valid</v>
      </c>
      <c r="N26" s="82" t="s">
        <v>192</v>
      </c>
      <c r="O26" s="102" t="str">
        <f t="shared" ca="1" si="4"/>
        <v>Valid</v>
      </c>
      <c r="P26" s="71" t="s">
        <v>193</v>
      </c>
      <c r="Q26" s="71" t="s">
        <v>194</v>
      </c>
      <c r="R26" s="99">
        <v>46340</v>
      </c>
      <c r="S26" s="71" t="s">
        <v>195</v>
      </c>
      <c r="T26" s="99">
        <v>45726</v>
      </c>
      <c r="U26" s="99">
        <v>46298</v>
      </c>
      <c r="V26" s="70" t="str">
        <f t="shared" ca="1" si="3"/>
        <v>Valid</v>
      </c>
      <c r="W26" s="71" t="s">
        <v>195</v>
      </c>
      <c r="X26" s="82">
        <v>46451</v>
      </c>
      <c r="Y26" s="70" t="str">
        <f t="shared" ca="1" si="2"/>
        <v>Valid</v>
      </c>
      <c r="Z26" s="86" t="s">
        <v>196</v>
      </c>
      <c r="AA26" s="71" t="s">
        <v>197</v>
      </c>
      <c r="AB26" s="71" t="s">
        <v>44</v>
      </c>
      <c r="AC26" s="146" t="s">
        <v>56</v>
      </c>
      <c r="AF26" s="63" t="s">
        <v>198</v>
      </c>
    </row>
    <row r="27" spans="1:33" ht="15.75">
      <c r="A27" s="107">
        <v>1106</v>
      </c>
      <c r="B27" s="76" t="s">
        <v>199</v>
      </c>
      <c r="C27" s="70" t="s">
        <v>200</v>
      </c>
      <c r="D27" s="70" t="s">
        <v>31</v>
      </c>
      <c r="E27" s="70" t="s">
        <v>32</v>
      </c>
      <c r="F27" s="70" t="s">
        <v>107</v>
      </c>
      <c r="G27" s="70" t="s">
        <v>96</v>
      </c>
      <c r="H27" s="70" t="s">
        <v>201</v>
      </c>
      <c r="I27" s="70" t="s">
        <v>202</v>
      </c>
      <c r="J27" s="70" t="s">
        <v>75</v>
      </c>
      <c r="K27" s="70" t="s">
        <v>203</v>
      </c>
      <c r="L27" s="90">
        <v>46405</v>
      </c>
      <c r="M27" s="81" t="str">
        <f t="shared" ca="1" si="0"/>
        <v>Valid</v>
      </c>
      <c r="N27" s="81">
        <v>46471</v>
      </c>
      <c r="O27" s="102" t="str">
        <f t="shared" ca="1" si="4"/>
        <v>Valid</v>
      </c>
      <c r="P27" s="70" t="s">
        <v>204</v>
      </c>
      <c r="Q27" s="70" t="s">
        <v>205</v>
      </c>
      <c r="R27" s="97">
        <v>46294</v>
      </c>
      <c r="S27" s="70" t="s">
        <v>206</v>
      </c>
      <c r="T27" s="97">
        <v>46001</v>
      </c>
      <c r="U27" s="97">
        <v>46307</v>
      </c>
      <c r="V27" s="70" t="str">
        <f t="shared" ca="1" si="3"/>
        <v>Valid</v>
      </c>
      <c r="W27" s="70" t="s">
        <v>206</v>
      </c>
      <c r="X27" s="81">
        <v>46453</v>
      </c>
      <c r="Y27" s="70" t="str">
        <f t="shared" ca="1" si="2"/>
        <v>Valid</v>
      </c>
      <c r="Z27" s="85" t="s">
        <v>207</v>
      </c>
      <c r="AA27" s="70" t="s">
        <v>208</v>
      </c>
      <c r="AB27" s="70" t="s">
        <v>44</v>
      </c>
      <c r="AC27" s="145" t="s">
        <v>45</v>
      </c>
      <c r="AF27" t="s">
        <v>130</v>
      </c>
    </row>
    <row r="28" spans="1:33" ht="15.75">
      <c r="A28" s="107">
        <v>5364</v>
      </c>
      <c r="B28" s="76" t="s">
        <v>209</v>
      </c>
      <c r="C28" s="70" t="s">
        <v>210</v>
      </c>
      <c r="D28" s="70" t="s">
        <v>31</v>
      </c>
      <c r="E28" s="70" t="s">
        <v>119</v>
      </c>
      <c r="F28" s="70" t="s">
        <v>33</v>
      </c>
      <c r="G28" s="70" t="s">
        <v>34</v>
      </c>
      <c r="H28" s="70" t="s">
        <v>211</v>
      </c>
      <c r="I28" s="70" t="s">
        <v>212</v>
      </c>
      <c r="J28" s="70" t="s">
        <v>37</v>
      </c>
      <c r="K28" s="70" t="s">
        <v>38</v>
      </c>
      <c r="L28" s="90">
        <v>46363</v>
      </c>
      <c r="M28" s="81" t="str">
        <f t="shared" ca="1" si="0"/>
        <v>Valid</v>
      </c>
      <c r="N28" s="81">
        <v>46402</v>
      </c>
      <c r="O28" s="102" t="str">
        <f t="shared" ca="1" si="4"/>
        <v>Valid</v>
      </c>
      <c r="P28" s="70" t="s">
        <v>213</v>
      </c>
      <c r="Q28" s="70" t="s">
        <v>214</v>
      </c>
      <c r="R28" s="97">
        <v>46318</v>
      </c>
      <c r="S28" s="70" t="s">
        <v>215</v>
      </c>
      <c r="T28" s="97" t="s">
        <v>216</v>
      </c>
      <c r="U28" s="97">
        <v>46285</v>
      </c>
      <c r="V28" s="70" t="str">
        <f t="shared" ca="1" si="3"/>
        <v>Valid</v>
      </c>
      <c r="W28" s="70" t="s">
        <v>215</v>
      </c>
      <c r="X28" s="81">
        <v>46388</v>
      </c>
      <c r="Y28" s="70" t="str">
        <f t="shared" ca="1" si="2"/>
        <v>Valid</v>
      </c>
      <c r="Z28" s="85" t="s">
        <v>217</v>
      </c>
      <c r="AA28" s="70" t="s">
        <v>218</v>
      </c>
      <c r="AB28" s="70" t="s">
        <v>44</v>
      </c>
      <c r="AC28" s="145" t="s">
        <v>56</v>
      </c>
    </row>
    <row r="29" spans="1:33" ht="15.75">
      <c r="A29" s="107">
        <v>6309</v>
      </c>
      <c r="B29" s="76" t="s">
        <v>219</v>
      </c>
      <c r="C29" s="70" t="s">
        <v>220</v>
      </c>
      <c r="D29" s="70" t="s">
        <v>31</v>
      </c>
      <c r="E29" s="70" t="s">
        <v>119</v>
      </c>
      <c r="F29" s="70" t="s">
        <v>167</v>
      </c>
      <c r="G29" s="70" t="s">
        <v>108</v>
      </c>
      <c r="H29" s="70" t="s">
        <v>221</v>
      </c>
      <c r="I29" s="70" t="s">
        <v>222</v>
      </c>
      <c r="J29" s="70" t="s">
        <v>87</v>
      </c>
      <c r="K29" s="70" t="s">
        <v>38</v>
      </c>
      <c r="L29" s="90">
        <v>46270</v>
      </c>
      <c r="M29" s="81" t="str">
        <f t="shared" ca="1" si="0"/>
        <v>Valid</v>
      </c>
      <c r="N29" s="81">
        <v>46156</v>
      </c>
      <c r="O29" s="102" t="str">
        <f t="shared" ca="1" si="4"/>
        <v>Neer to Expire</v>
      </c>
      <c r="P29" s="70" t="s">
        <v>223</v>
      </c>
      <c r="Q29" s="70" t="s">
        <v>224</v>
      </c>
      <c r="R29" s="97">
        <v>46231</v>
      </c>
      <c r="S29" s="70" t="s">
        <v>225</v>
      </c>
      <c r="T29" s="97" t="s">
        <v>226</v>
      </c>
      <c r="U29" s="97">
        <v>46309</v>
      </c>
      <c r="V29" s="70" t="str">
        <f t="shared" ca="1" si="3"/>
        <v>Valid</v>
      </c>
      <c r="W29" s="70" t="s">
        <v>225</v>
      </c>
      <c r="X29" s="81">
        <v>46401</v>
      </c>
      <c r="Y29" s="70" t="str">
        <f t="shared" ca="1" si="2"/>
        <v>Valid</v>
      </c>
      <c r="Z29" s="85" t="s">
        <v>227</v>
      </c>
      <c r="AA29" s="70" t="s">
        <v>228</v>
      </c>
      <c r="AB29" s="70" t="s">
        <v>44</v>
      </c>
      <c r="AC29" s="145" t="s">
        <v>56</v>
      </c>
    </row>
    <row r="30" spans="1:33" s="63" customFormat="1" ht="15.75">
      <c r="A30" s="108">
        <v>7019</v>
      </c>
      <c r="B30" s="77" t="s">
        <v>229</v>
      </c>
      <c r="C30" s="71" t="s">
        <v>230</v>
      </c>
      <c r="D30" s="71" t="s">
        <v>31</v>
      </c>
      <c r="E30" s="71" t="s">
        <v>32</v>
      </c>
      <c r="F30" s="71" t="s">
        <v>33</v>
      </c>
      <c r="G30" s="71" t="s">
        <v>34</v>
      </c>
      <c r="H30" s="71" t="s">
        <v>231</v>
      </c>
      <c r="I30" s="71" t="s">
        <v>232</v>
      </c>
      <c r="J30" s="71" t="s">
        <v>37</v>
      </c>
      <c r="K30" s="71" t="s">
        <v>38</v>
      </c>
      <c r="L30" s="91">
        <v>46448</v>
      </c>
      <c r="M30" s="81" t="str">
        <f t="shared" ca="1" si="0"/>
        <v>Valid</v>
      </c>
      <c r="N30" s="82">
        <v>46444</v>
      </c>
      <c r="O30" s="102" t="str">
        <f t="shared" ca="1" si="4"/>
        <v>Valid</v>
      </c>
      <c r="P30" s="71" t="s">
        <v>233</v>
      </c>
      <c r="Q30" s="71" t="s">
        <v>234</v>
      </c>
      <c r="R30" s="99" t="s">
        <v>235</v>
      </c>
      <c r="S30" s="71" t="s">
        <v>236</v>
      </c>
      <c r="T30" s="99" t="s">
        <v>237</v>
      </c>
      <c r="U30" s="99" t="s">
        <v>238</v>
      </c>
      <c r="V30" s="70" t="str">
        <f t="shared" ca="1" si="3"/>
        <v>Valid</v>
      </c>
      <c r="W30" s="71" t="s">
        <v>239</v>
      </c>
      <c r="X30" s="82">
        <v>46122</v>
      </c>
      <c r="Y30" s="70" t="str">
        <f t="shared" ref="Y30:Y61" ca="1" si="5">IF(X30="","",IF(X30&lt;=TODAY(),"Experied",IF(AND(X30&gt;TODAY(),X30&lt;(TODAY()+60)),"Neer to Expire","Valid")))</f>
        <v>Experied</v>
      </c>
      <c r="Z30" s="86" t="s">
        <v>240</v>
      </c>
      <c r="AA30" s="71" t="s">
        <v>241</v>
      </c>
      <c r="AB30" s="71" t="s">
        <v>44</v>
      </c>
      <c r="AC30" s="146" t="s">
        <v>56</v>
      </c>
    </row>
    <row r="31" spans="1:33" s="64" customFormat="1" ht="15.75">
      <c r="A31" s="109">
        <v>9610</v>
      </c>
      <c r="B31" s="94" t="s">
        <v>242</v>
      </c>
      <c r="C31" s="72" t="s">
        <v>243</v>
      </c>
      <c r="D31" s="72" t="s">
        <v>31</v>
      </c>
      <c r="E31" s="72" t="s">
        <v>244</v>
      </c>
      <c r="F31" s="72" t="s">
        <v>245</v>
      </c>
      <c r="G31" s="72" t="s">
        <v>34</v>
      </c>
      <c r="H31" s="72" t="s">
        <v>246</v>
      </c>
      <c r="I31" s="72" t="s">
        <v>247</v>
      </c>
      <c r="J31" s="72" t="s">
        <v>63</v>
      </c>
      <c r="K31" s="72" t="s">
        <v>248</v>
      </c>
      <c r="L31" s="92">
        <v>45832</v>
      </c>
      <c r="M31" s="81" t="str">
        <f t="shared" ca="1" si="0"/>
        <v>Experied</v>
      </c>
      <c r="N31" s="83">
        <v>46190</v>
      </c>
      <c r="O31" s="102" t="str">
        <f t="shared" ca="1" si="4"/>
        <v>Valid</v>
      </c>
      <c r="P31" s="72" t="s">
        <v>249</v>
      </c>
      <c r="Q31" s="72">
        <v>2480639885</v>
      </c>
      <c r="R31" s="100"/>
      <c r="S31" s="72" t="s">
        <v>250</v>
      </c>
      <c r="T31" s="100" t="s">
        <v>251</v>
      </c>
      <c r="U31" s="100">
        <v>46281</v>
      </c>
      <c r="V31" s="72" t="str">
        <f t="shared" ca="1" si="3"/>
        <v>Valid</v>
      </c>
      <c r="W31" s="72" t="s">
        <v>250</v>
      </c>
      <c r="X31" s="83">
        <v>45992</v>
      </c>
      <c r="Y31" s="72" t="str">
        <f t="shared" ca="1" si="5"/>
        <v>Experied</v>
      </c>
      <c r="Z31" s="87" t="s">
        <v>252</v>
      </c>
      <c r="AA31" s="72" t="s">
        <v>253</v>
      </c>
      <c r="AB31" s="72" t="s">
        <v>44</v>
      </c>
      <c r="AC31" s="165" t="s">
        <v>583</v>
      </c>
    </row>
    <row r="32" spans="1:33" s="64" customFormat="1" ht="15.75">
      <c r="A32" s="109">
        <v>9400</v>
      </c>
      <c r="B32" s="78" t="s">
        <v>254</v>
      </c>
      <c r="C32" s="72" t="s">
        <v>255</v>
      </c>
      <c r="D32" s="72" t="s">
        <v>31</v>
      </c>
      <c r="E32" s="72" t="s">
        <v>32</v>
      </c>
      <c r="F32" s="72" t="s">
        <v>59</v>
      </c>
      <c r="G32" s="72" t="s">
        <v>256</v>
      </c>
      <c r="H32" s="72" t="s">
        <v>257</v>
      </c>
      <c r="I32" s="72" t="s">
        <v>258</v>
      </c>
      <c r="J32" s="72" t="s">
        <v>75</v>
      </c>
      <c r="K32" s="72" t="s">
        <v>38</v>
      </c>
      <c r="L32" s="92">
        <v>47103</v>
      </c>
      <c r="M32" s="81" t="str">
        <f t="shared" ca="1" si="0"/>
        <v>Valid</v>
      </c>
      <c r="N32" s="83">
        <v>46401</v>
      </c>
      <c r="O32" s="102" t="str">
        <f t="shared" ca="1" si="4"/>
        <v>Valid</v>
      </c>
      <c r="P32" s="72" t="s">
        <v>259</v>
      </c>
      <c r="Q32" s="72">
        <v>2445400340</v>
      </c>
      <c r="R32" s="100"/>
      <c r="S32" s="72" t="s">
        <v>628</v>
      </c>
      <c r="T32" s="100" t="s">
        <v>260</v>
      </c>
      <c r="U32" s="100">
        <v>46401</v>
      </c>
      <c r="V32" s="72" t="str">
        <f t="shared" ca="1" si="3"/>
        <v>Valid</v>
      </c>
      <c r="W32" s="72"/>
      <c r="X32" s="83"/>
      <c r="Y32" s="72" t="str">
        <f t="shared" ca="1" si="5"/>
        <v/>
      </c>
      <c r="Z32" s="72"/>
      <c r="AA32" s="72" t="s">
        <v>261</v>
      </c>
      <c r="AB32" s="72" t="s">
        <v>44</v>
      </c>
      <c r="AC32" s="147" t="s">
        <v>262</v>
      </c>
    </row>
    <row r="33" spans="1:29" s="73" customFormat="1" ht="15.75">
      <c r="A33" s="214">
        <v>3385</v>
      </c>
      <c r="B33" s="215" t="s">
        <v>263</v>
      </c>
      <c r="C33" s="216" t="s">
        <v>264</v>
      </c>
      <c r="D33" s="216" t="s">
        <v>31</v>
      </c>
      <c r="E33" s="216" t="s">
        <v>119</v>
      </c>
      <c r="F33" s="216" t="s">
        <v>167</v>
      </c>
      <c r="G33" s="216" t="s">
        <v>108</v>
      </c>
      <c r="H33" s="216">
        <v>963945120</v>
      </c>
      <c r="I33" s="216" t="s">
        <v>265</v>
      </c>
      <c r="J33" s="216" t="s">
        <v>63</v>
      </c>
      <c r="K33" s="216" t="s">
        <v>38</v>
      </c>
      <c r="L33" s="257">
        <v>46726</v>
      </c>
      <c r="M33" s="81" t="str">
        <f t="shared" ca="1" si="0"/>
        <v>Valid</v>
      </c>
      <c r="N33" s="217">
        <v>46230</v>
      </c>
      <c r="O33" s="222" t="str">
        <f t="shared" ca="1" si="4"/>
        <v>Valid</v>
      </c>
      <c r="P33" s="223" t="s">
        <v>266</v>
      </c>
      <c r="Q33" s="223" t="s">
        <v>267</v>
      </c>
      <c r="R33" s="218"/>
      <c r="S33" s="216" t="s">
        <v>268</v>
      </c>
      <c r="T33" s="219"/>
      <c r="U33" s="219"/>
      <c r="V33" s="70" t="str">
        <f t="shared" ca="1" si="3"/>
        <v/>
      </c>
      <c r="W33" s="216" t="s">
        <v>268</v>
      </c>
      <c r="X33" s="217">
        <v>46125</v>
      </c>
      <c r="Y33" s="70" t="str">
        <f t="shared" ca="1" si="5"/>
        <v>Experied</v>
      </c>
      <c r="Z33" s="220" t="s">
        <v>269</v>
      </c>
      <c r="AA33" s="216" t="s">
        <v>270</v>
      </c>
      <c r="AB33" s="216" t="s">
        <v>44</v>
      </c>
      <c r="AC33" s="221" t="s">
        <v>271</v>
      </c>
    </row>
    <row r="34" spans="1:29" ht="15.75">
      <c r="A34" s="107">
        <v>8116</v>
      </c>
      <c r="B34" s="76" t="s">
        <v>272</v>
      </c>
      <c r="C34" s="70" t="s">
        <v>273</v>
      </c>
      <c r="D34" s="70" t="s">
        <v>31</v>
      </c>
      <c r="E34" s="70" t="s">
        <v>32</v>
      </c>
      <c r="F34" s="70" t="s">
        <v>274</v>
      </c>
      <c r="G34" s="70" t="s">
        <v>108</v>
      </c>
      <c r="H34" s="70" t="s">
        <v>275</v>
      </c>
      <c r="I34" s="70" t="s">
        <v>276</v>
      </c>
      <c r="J34" s="70" t="s">
        <v>75</v>
      </c>
      <c r="K34" s="70" t="s">
        <v>38</v>
      </c>
      <c r="L34" s="90">
        <v>46485</v>
      </c>
      <c r="M34" s="81" t="str">
        <f t="shared" ca="1" si="0"/>
        <v>Valid</v>
      </c>
      <c r="N34" s="81">
        <v>46143</v>
      </c>
      <c r="O34" s="102" t="str">
        <f ca="1">IF(N34="","",IF(N34&lt;=TODAY(),"Experied",IF(AND(N34&gt;TODAY(),N34&lt;(TODAY()+60)),"Neer to Expire","Valid")))</f>
        <v>Neer to Expire</v>
      </c>
      <c r="P34" s="70" t="s">
        <v>277</v>
      </c>
      <c r="Q34" s="70" t="s">
        <v>278</v>
      </c>
      <c r="R34" s="97"/>
      <c r="S34" s="70" t="s">
        <v>279</v>
      </c>
      <c r="T34" s="97">
        <v>45662</v>
      </c>
      <c r="U34" s="99">
        <v>46143</v>
      </c>
      <c r="V34" s="70" t="str">
        <f t="shared" ca="1" si="3"/>
        <v>Neer to Expire</v>
      </c>
      <c r="W34" s="70" t="s">
        <v>279</v>
      </c>
      <c r="X34" s="81">
        <v>46120</v>
      </c>
      <c r="Y34" s="70" t="str">
        <f t="shared" ca="1" si="5"/>
        <v>Experied</v>
      </c>
      <c r="Z34" s="85" t="s">
        <v>280</v>
      </c>
      <c r="AA34" s="70" t="s">
        <v>281</v>
      </c>
      <c r="AB34" s="70" t="s">
        <v>44</v>
      </c>
      <c r="AC34" s="145" t="s">
        <v>45</v>
      </c>
    </row>
    <row r="35" spans="1:29" s="63" customFormat="1" ht="15.75">
      <c r="A35" s="108">
        <v>3386</v>
      </c>
      <c r="B35" s="77" t="s">
        <v>282</v>
      </c>
      <c r="C35" s="71" t="s">
        <v>283</v>
      </c>
      <c r="D35" s="71" t="s">
        <v>31</v>
      </c>
      <c r="E35" s="71" t="s">
        <v>119</v>
      </c>
      <c r="F35" s="71" t="s">
        <v>167</v>
      </c>
      <c r="G35" s="71" t="s">
        <v>284</v>
      </c>
      <c r="H35" s="71">
        <v>657055120</v>
      </c>
      <c r="I35" s="71" t="s">
        <v>285</v>
      </c>
      <c r="J35" s="71" t="s">
        <v>63</v>
      </c>
      <c r="K35" s="71" t="s">
        <v>38</v>
      </c>
      <c r="L35" s="91">
        <v>46639</v>
      </c>
      <c r="M35" s="81" t="str">
        <f t="shared" ca="1" si="0"/>
        <v>Valid</v>
      </c>
      <c r="N35" s="82">
        <v>46297</v>
      </c>
      <c r="O35" s="102" t="str">
        <f t="shared" ref="O35:O45" ca="1" si="6">IF(N35="","",IF(N35&lt;=TODAY(),"Experied",IF(AND(N35&gt;TODAY(),N35&lt;(TODAY()+60)),"Neer to Expire","Valid")))</f>
        <v>Valid</v>
      </c>
      <c r="P35" s="71" t="s">
        <v>286</v>
      </c>
      <c r="Q35" s="71">
        <v>2524640147</v>
      </c>
      <c r="R35" s="99">
        <v>46273</v>
      </c>
      <c r="S35" s="71" t="s">
        <v>287</v>
      </c>
      <c r="T35" s="99" t="s">
        <v>237</v>
      </c>
      <c r="U35" s="99" t="s">
        <v>238</v>
      </c>
      <c r="V35" s="70" t="str">
        <f t="shared" ca="1" si="3"/>
        <v>Valid</v>
      </c>
      <c r="W35" s="71" t="s">
        <v>287</v>
      </c>
      <c r="X35" s="82">
        <v>46309</v>
      </c>
      <c r="Y35" s="70" t="str">
        <f t="shared" ca="1" si="5"/>
        <v>Valid</v>
      </c>
      <c r="Z35" s="86" t="s">
        <v>288</v>
      </c>
      <c r="AA35" s="71" t="s">
        <v>289</v>
      </c>
      <c r="AB35" s="71" t="s">
        <v>44</v>
      </c>
      <c r="AC35" s="146" t="s">
        <v>104</v>
      </c>
    </row>
    <row r="36" spans="1:29" ht="15.75">
      <c r="A36" s="107">
        <v>5648</v>
      </c>
      <c r="B36" s="76" t="s">
        <v>290</v>
      </c>
      <c r="C36" s="70" t="s">
        <v>291</v>
      </c>
      <c r="D36" s="70" t="s">
        <v>31</v>
      </c>
      <c r="E36" s="70" t="s">
        <v>119</v>
      </c>
      <c r="F36" s="70" t="s">
        <v>107</v>
      </c>
      <c r="G36" s="70" t="s">
        <v>108</v>
      </c>
      <c r="H36" s="70" t="s">
        <v>292</v>
      </c>
      <c r="I36" s="70" t="s">
        <v>293</v>
      </c>
      <c r="J36" s="70" t="s">
        <v>87</v>
      </c>
      <c r="K36" s="70" t="s">
        <v>294</v>
      </c>
      <c r="L36" s="90">
        <v>46751</v>
      </c>
      <c r="M36" s="81" t="str">
        <f t="shared" ca="1" si="0"/>
        <v>Valid</v>
      </c>
      <c r="N36" s="81">
        <v>46336</v>
      </c>
      <c r="O36" s="102" t="str">
        <f t="shared" ca="1" si="6"/>
        <v>Valid</v>
      </c>
      <c r="P36" s="70" t="s">
        <v>295</v>
      </c>
      <c r="Q36" s="70" t="s">
        <v>296</v>
      </c>
      <c r="R36" s="97"/>
      <c r="S36" s="70" t="s">
        <v>297</v>
      </c>
      <c r="T36" s="97" t="s">
        <v>298</v>
      </c>
      <c r="U36" s="97">
        <v>46126</v>
      </c>
      <c r="V36" s="70" t="str">
        <f t="shared" ca="1" si="3"/>
        <v>Experied</v>
      </c>
      <c r="W36" s="70" t="s">
        <v>297</v>
      </c>
      <c r="X36" s="81">
        <v>46143</v>
      </c>
      <c r="Y36" s="70" t="str">
        <f t="shared" ca="1" si="5"/>
        <v>Neer to Expire</v>
      </c>
      <c r="Z36" s="85" t="s">
        <v>299</v>
      </c>
      <c r="AA36" s="70" t="s">
        <v>300</v>
      </c>
      <c r="AB36" s="70" t="s">
        <v>44</v>
      </c>
      <c r="AC36" s="145" t="s">
        <v>104</v>
      </c>
    </row>
    <row r="37" spans="1:29" s="63" customFormat="1" ht="15.75">
      <c r="A37" s="108">
        <v>9950</v>
      </c>
      <c r="B37" s="77" t="s">
        <v>301</v>
      </c>
      <c r="C37" s="71" t="s">
        <v>302</v>
      </c>
      <c r="D37" s="71" t="s">
        <v>31</v>
      </c>
      <c r="E37" s="71" t="s">
        <v>32</v>
      </c>
      <c r="F37" s="71" t="s">
        <v>59</v>
      </c>
      <c r="G37" s="71" t="s">
        <v>256</v>
      </c>
      <c r="H37" s="71" t="s">
        <v>303</v>
      </c>
      <c r="I37" s="71" t="s">
        <v>304</v>
      </c>
      <c r="J37" s="71" t="s">
        <v>75</v>
      </c>
      <c r="K37" s="71" t="s">
        <v>38</v>
      </c>
      <c r="L37" s="91">
        <v>46958</v>
      </c>
      <c r="M37" s="81" t="str">
        <f t="shared" ca="1" si="0"/>
        <v>Valid</v>
      </c>
      <c r="N37" s="82">
        <v>46189</v>
      </c>
      <c r="O37" s="102" t="str">
        <f t="shared" ca="1" si="6"/>
        <v>Valid</v>
      </c>
      <c r="P37" s="71" t="s">
        <v>305</v>
      </c>
      <c r="Q37" s="71" t="s">
        <v>306</v>
      </c>
      <c r="R37" s="99">
        <v>46215</v>
      </c>
      <c r="S37" s="71" t="s">
        <v>307</v>
      </c>
      <c r="T37" s="99" t="s">
        <v>308</v>
      </c>
      <c r="U37" s="99">
        <v>46258</v>
      </c>
      <c r="V37" s="71" t="str">
        <f t="shared" ca="1" si="3"/>
        <v>Valid</v>
      </c>
      <c r="W37" s="71" t="s">
        <v>307</v>
      </c>
      <c r="X37" s="82">
        <v>46250</v>
      </c>
      <c r="Y37" s="71" t="str">
        <f t="shared" ca="1" si="5"/>
        <v>Valid</v>
      </c>
      <c r="Z37" s="86" t="s">
        <v>309</v>
      </c>
      <c r="AA37" s="71" t="s">
        <v>310</v>
      </c>
      <c r="AB37" s="71" t="s">
        <v>44</v>
      </c>
      <c r="AC37" s="146" t="s">
        <v>56</v>
      </c>
    </row>
    <row r="38" spans="1:29" s="64" customFormat="1" ht="15.75">
      <c r="A38" s="109">
        <v>9298</v>
      </c>
      <c r="B38" s="78" t="s">
        <v>311</v>
      </c>
      <c r="C38" s="72" t="s">
        <v>312</v>
      </c>
      <c r="D38" s="72" t="s">
        <v>31</v>
      </c>
      <c r="E38" s="72" t="s">
        <v>32</v>
      </c>
      <c r="F38" s="72" t="s">
        <v>33</v>
      </c>
      <c r="G38" s="72" t="s">
        <v>34</v>
      </c>
      <c r="H38" s="72" t="s">
        <v>313</v>
      </c>
      <c r="I38" s="72" t="s">
        <v>314</v>
      </c>
      <c r="J38" s="72" t="s">
        <v>63</v>
      </c>
      <c r="K38" s="72" t="s">
        <v>38</v>
      </c>
      <c r="L38" s="92">
        <v>46749</v>
      </c>
      <c r="M38" s="81" t="str">
        <f t="shared" ca="1" si="0"/>
        <v>Valid</v>
      </c>
      <c r="N38" s="258">
        <v>46472</v>
      </c>
      <c r="O38" s="102" t="str">
        <f t="shared" ca="1" si="6"/>
        <v>Valid</v>
      </c>
      <c r="P38" s="204" t="s">
        <v>261</v>
      </c>
      <c r="Q38" s="204" t="s">
        <v>315</v>
      </c>
      <c r="R38" s="203">
        <v>46191</v>
      </c>
      <c r="S38" s="204" t="s">
        <v>316</v>
      </c>
      <c r="T38" s="203" t="s">
        <v>317</v>
      </c>
      <c r="U38" s="203" t="s">
        <v>318</v>
      </c>
      <c r="V38" s="70" t="str">
        <f t="shared" ca="1" si="3"/>
        <v>Valid</v>
      </c>
      <c r="W38" s="204" t="s">
        <v>316</v>
      </c>
      <c r="X38" s="258">
        <v>46084</v>
      </c>
      <c r="Y38" s="70" t="str">
        <f t="shared" ca="1" si="5"/>
        <v>Experied</v>
      </c>
      <c r="Z38" s="87" t="s">
        <v>319</v>
      </c>
      <c r="AA38" s="72" t="s">
        <v>320</v>
      </c>
      <c r="AB38" s="204" t="s">
        <v>44</v>
      </c>
      <c r="AC38" s="147" t="s">
        <v>56</v>
      </c>
    </row>
    <row r="39" spans="1:29" ht="15.75">
      <c r="A39" s="107">
        <v>6688</v>
      </c>
      <c r="B39" s="76" t="s">
        <v>321</v>
      </c>
      <c r="C39" s="70" t="s">
        <v>322</v>
      </c>
      <c r="D39" s="70" t="s">
        <v>31</v>
      </c>
      <c r="E39" s="70" t="s">
        <v>32</v>
      </c>
      <c r="F39" s="70" t="s">
        <v>59</v>
      </c>
      <c r="G39" s="70" t="s">
        <v>34</v>
      </c>
      <c r="H39" s="70" t="s">
        <v>323</v>
      </c>
      <c r="I39" s="70" t="s">
        <v>324</v>
      </c>
      <c r="J39" s="70" t="s">
        <v>75</v>
      </c>
      <c r="K39" s="70" t="s">
        <v>38</v>
      </c>
      <c r="L39" s="90">
        <v>47151</v>
      </c>
      <c r="M39" s="81" t="str">
        <f t="shared" ca="1" si="0"/>
        <v>Valid</v>
      </c>
      <c r="N39" s="81">
        <v>46441</v>
      </c>
      <c r="O39" s="102" t="str">
        <f t="shared" ca="1" si="6"/>
        <v>Valid</v>
      </c>
      <c r="P39" s="70" t="s">
        <v>193</v>
      </c>
      <c r="Q39" s="70" t="s">
        <v>325</v>
      </c>
      <c r="R39" s="97"/>
      <c r="S39" s="70" t="s">
        <v>326</v>
      </c>
      <c r="T39" s="97"/>
      <c r="U39" s="97"/>
      <c r="V39" s="70" t="str">
        <f t="shared" ca="1" si="3"/>
        <v/>
      </c>
      <c r="W39" s="70" t="s">
        <v>326</v>
      </c>
      <c r="X39" s="81">
        <v>46255</v>
      </c>
      <c r="Y39" s="70" t="str">
        <f t="shared" ca="1" si="5"/>
        <v>Valid</v>
      </c>
      <c r="Z39" s="85" t="s">
        <v>327</v>
      </c>
      <c r="AA39" s="70" t="s">
        <v>70</v>
      </c>
      <c r="AB39" s="70" t="s">
        <v>44</v>
      </c>
      <c r="AC39" s="145" t="s">
        <v>56</v>
      </c>
    </row>
    <row r="40" spans="1:29" ht="15.75">
      <c r="A40" s="107">
        <v>5950</v>
      </c>
      <c r="B40" s="76" t="s">
        <v>328</v>
      </c>
      <c r="C40" s="70" t="s">
        <v>329</v>
      </c>
      <c r="D40" s="70" t="s">
        <v>31</v>
      </c>
      <c r="E40" s="70" t="s">
        <v>119</v>
      </c>
      <c r="F40" s="70" t="s">
        <v>167</v>
      </c>
      <c r="G40" s="70" t="s">
        <v>96</v>
      </c>
      <c r="H40" s="70" t="s">
        <v>330</v>
      </c>
      <c r="I40" s="70" t="s">
        <v>331</v>
      </c>
      <c r="J40" s="70" t="s">
        <v>75</v>
      </c>
      <c r="K40" s="70" t="s">
        <v>38</v>
      </c>
      <c r="L40" s="90">
        <v>46627</v>
      </c>
      <c r="M40" s="81" t="str">
        <f t="shared" ca="1" si="0"/>
        <v>Valid</v>
      </c>
      <c r="N40" s="81">
        <v>45841</v>
      </c>
      <c r="O40" s="102" t="str">
        <f t="shared" ca="1" si="6"/>
        <v>Experied</v>
      </c>
      <c r="P40" s="70" t="s">
        <v>332</v>
      </c>
      <c r="Q40" s="70" t="s">
        <v>333</v>
      </c>
      <c r="R40" s="97"/>
      <c r="S40" s="70" t="s">
        <v>334</v>
      </c>
      <c r="T40" s="97"/>
      <c r="U40" s="97">
        <v>46274</v>
      </c>
      <c r="V40" s="70" t="str">
        <f t="shared" ca="1" si="3"/>
        <v>Valid</v>
      </c>
      <c r="W40" s="70" t="s">
        <v>334</v>
      </c>
      <c r="X40" s="81">
        <v>46327</v>
      </c>
      <c r="Y40" s="70" t="str">
        <f t="shared" ca="1" si="5"/>
        <v>Valid</v>
      </c>
      <c r="Z40" s="85" t="s">
        <v>335</v>
      </c>
      <c r="AA40" s="70" t="s">
        <v>336</v>
      </c>
      <c r="AB40" s="70" t="s">
        <v>44</v>
      </c>
      <c r="AC40" s="145" t="s">
        <v>56</v>
      </c>
    </row>
    <row r="41" spans="1:29" ht="15.75">
      <c r="A41" s="107">
        <v>5875</v>
      </c>
      <c r="B41" s="76" t="s">
        <v>337</v>
      </c>
      <c r="C41" s="70" t="s">
        <v>338</v>
      </c>
      <c r="D41" s="70" t="s">
        <v>31</v>
      </c>
      <c r="E41" s="70" t="s">
        <v>119</v>
      </c>
      <c r="F41" s="70" t="s">
        <v>167</v>
      </c>
      <c r="G41" s="70" t="s">
        <v>108</v>
      </c>
      <c r="H41" s="70" t="s">
        <v>339</v>
      </c>
      <c r="I41" s="70" t="s">
        <v>340</v>
      </c>
      <c r="J41" s="70" t="s">
        <v>87</v>
      </c>
      <c r="K41" s="70" t="s">
        <v>341</v>
      </c>
      <c r="L41" s="90">
        <v>46034</v>
      </c>
      <c r="M41" s="81" t="str">
        <f t="shared" ca="1" si="0"/>
        <v>Experied</v>
      </c>
      <c r="N41" s="81">
        <v>46118</v>
      </c>
      <c r="O41" s="102" t="str">
        <f t="shared" ca="1" si="6"/>
        <v>Experied</v>
      </c>
      <c r="P41" s="70" t="s">
        <v>342</v>
      </c>
      <c r="Q41" s="70">
        <v>2186229528</v>
      </c>
      <c r="R41" s="97">
        <v>45972</v>
      </c>
      <c r="S41" s="70" t="s">
        <v>343</v>
      </c>
      <c r="T41" s="97"/>
      <c r="U41" s="97">
        <v>46334</v>
      </c>
      <c r="V41" s="70" t="str">
        <f t="shared" ca="1" si="3"/>
        <v>Valid</v>
      </c>
      <c r="W41" s="70" t="s">
        <v>343</v>
      </c>
      <c r="X41" s="81">
        <v>46073</v>
      </c>
      <c r="Y41" s="70" t="str">
        <f t="shared" ca="1" si="5"/>
        <v>Experied</v>
      </c>
      <c r="Z41" s="85" t="s">
        <v>344</v>
      </c>
      <c r="AA41" s="70" t="s">
        <v>345</v>
      </c>
      <c r="AB41" s="70" t="s">
        <v>44</v>
      </c>
      <c r="AC41" s="145" t="s">
        <v>346</v>
      </c>
    </row>
    <row r="42" spans="1:29" ht="15.75">
      <c r="A42" s="107">
        <v>6824</v>
      </c>
      <c r="B42" s="76" t="s">
        <v>347</v>
      </c>
      <c r="C42" s="70" t="s">
        <v>348</v>
      </c>
      <c r="D42" s="70" t="s">
        <v>31</v>
      </c>
      <c r="E42" s="70" t="s">
        <v>119</v>
      </c>
      <c r="F42" s="70" t="s">
        <v>167</v>
      </c>
      <c r="G42" s="70" t="s">
        <v>284</v>
      </c>
      <c r="H42" s="70" t="s">
        <v>349</v>
      </c>
      <c r="I42" s="70" t="s">
        <v>350</v>
      </c>
      <c r="J42" s="70" t="s">
        <v>87</v>
      </c>
      <c r="K42" s="70" t="s">
        <v>38</v>
      </c>
      <c r="L42" s="90">
        <v>46600</v>
      </c>
      <c r="M42" s="81" t="str">
        <f t="shared" ca="1" si="0"/>
        <v>Valid</v>
      </c>
      <c r="N42" s="81">
        <v>46196</v>
      </c>
      <c r="O42" s="102" t="str">
        <f t="shared" ca="1" si="6"/>
        <v>Valid</v>
      </c>
      <c r="P42" s="70" t="s">
        <v>351</v>
      </c>
      <c r="Q42" s="70">
        <v>2380451894</v>
      </c>
      <c r="R42" s="97"/>
      <c r="S42" s="70" t="s">
        <v>352</v>
      </c>
      <c r="T42" s="97"/>
      <c r="U42" s="97" t="s">
        <v>353</v>
      </c>
      <c r="V42" s="70" t="str">
        <f t="shared" ca="1" si="3"/>
        <v>Valid</v>
      </c>
      <c r="W42" s="70" t="s">
        <v>91</v>
      </c>
      <c r="X42" s="81">
        <v>46250</v>
      </c>
      <c r="Y42" s="70" t="str">
        <f t="shared" ca="1" si="5"/>
        <v>Valid</v>
      </c>
      <c r="Z42" s="85" t="s">
        <v>354</v>
      </c>
      <c r="AA42" s="70" t="s">
        <v>355</v>
      </c>
      <c r="AB42" s="70" t="s">
        <v>44</v>
      </c>
      <c r="AC42" s="145" t="s">
        <v>104</v>
      </c>
    </row>
    <row r="43" spans="1:29" ht="15.75">
      <c r="A43" s="107">
        <v>7282</v>
      </c>
      <c r="B43" s="76" t="s">
        <v>356</v>
      </c>
      <c r="C43" s="70" t="s">
        <v>357</v>
      </c>
      <c r="D43" s="70" t="s">
        <v>31</v>
      </c>
      <c r="E43" s="70" t="s">
        <v>119</v>
      </c>
      <c r="F43" s="70" t="s">
        <v>167</v>
      </c>
      <c r="G43" s="70" t="s">
        <v>96</v>
      </c>
      <c r="H43" s="70">
        <v>878417910</v>
      </c>
      <c r="I43" s="70" t="s">
        <v>358</v>
      </c>
      <c r="J43" s="70" t="s">
        <v>87</v>
      </c>
      <c r="K43" s="70" t="s">
        <v>359</v>
      </c>
      <c r="L43" s="90">
        <v>46042</v>
      </c>
      <c r="M43" s="81" t="str">
        <f t="shared" ca="1" si="0"/>
        <v>Experied</v>
      </c>
      <c r="N43" s="81">
        <v>46118</v>
      </c>
      <c r="O43" s="102" t="str">
        <f t="shared" ca="1" si="6"/>
        <v>Experied</v>
      </c>
      <c r="P43" s="70" t="s">
        <v>342</v>
      </c>
      <c r="Q43" s="70" t="s">
        <v>360</v>
      </c>
      <c r="R43" s="97"/>
      <c r="S43" s="70" t="s">
        <v>361</v>
      </c>
      <c r="T43" s="97"/>
      <c r="U43" s="97"/>
      <c r="V43" s="70" t="str">
        <f t="shared" ca="1" si="3"/>
        <v/>
      </c>
      <c r="W43" s="70" t="s">
        <v>361</v>
      </c>
      <c r="X43" s="81">
        <v>46130</v>
      </c>
      <c r="Y43" s="70" t="str">
        <f t="shared" ca="1" si="5"/>
        <v>Neer to Expire</v>
      </c>
      <c r="Z43" s="85" t="s">
        <v>362</v>
      </c>
      <c r="AA43" s="70" t="s">
        <v>363</v>
      </c>
      <c r="AB43" s="70" t="s">
        <v>44</v>
      </c>
      <c r="AC43" s="145" t="s">
        <v>56</v>
      </c>
    </row>
    <row r="44" spans="1:29" s="64" customFormat="1" ht="15.75">
      <c r="A44" s="109">
        <v>3691</v>
      </c>
      <c r="B44" s="78" t="s">
        <v>364</v>
      </c>
      <c r="C44" s="72" t="s">
        <v>365</v>
      </c>
      <c r="D44" s="72" t="s">
        <v>31</v>
      </c>
      <c r="E44" s="72" t="s">
        <v>119</v>
      </c>
      <c r="F44" s="72" t="s">
        <v>107</v>
      </c>
      <c r="G44" s="72" t="s">
        <v>108</v>
      </c>
      <c r="H44" s="72" t="s">
        <v>366</v>
      </c>
      <c r="I44" s="72" t="s">
        <v>367</v>
      </c>
      <c r="J44" s="72" t="s">
        <v>87</v>
      </c>
      <c r="K44" s="72" t="s">
        <v>38</v>
      </c>
      <c r="L44" s="92">
        <v>46190</v>
      </c>
      <c r="M44" s="81" t="str">
        <f t="shared" ca="1" si="0"/>
        <v>Valid</v>
      </c>
      <c r="N44" s="83">
        <v>45961</v>
      </c>
      <c r="O44" s="102" t="str">
        <f ca="1">IF(N44="","",IF(N44&lt;=TODAY(),"Experied",IF(AND(N44&gt;TODAY(),N44&lt;(TODAY()+60)),"Neer to Expire","Valid")))</f>
        <v>Experied</v>
      </c>
      <c r="P44" s="72" t="s">
        <v>368</v>
      </c>
      <c r="Q44" s="72">
        <v>2574149049</v>
      </c>
      <c r="R44" s="100"/>
      <c r="S44" s="72" t="s">
        <v>369</v>
      </c>
      <c r="T44" s="100"/>
      <c r="U44" s="100">
        <v>46545</v>
      </c>
      <c r="V44" s="70" t="str">
        <f t="shared" ca="1" si="3"/>
        <v>Valid</v>
      </c>
      <c r="W44" s="72" t="s">
        <v>370</v>
      </c>
      <c r="X44" s="83">
        <v>46419</v>
      </c>
      <c r="Y44" s="70" t="str">
        <f t="shared" ca="1" si="5"/>
        <v>Valid</v>
      </c>
      <c r="Z44" s="87" t="s">
        <v>371</v>
      </c>
      <c r="AA44" s="72" t="s">
        <v>372</v>
      </c>
      <c r="AB44" s="72" t="s">
        <v>44</v>
      </c>
      <c r="AC44" s="147" t="s">
        <v>56</v>
      </c>
    </row>
    <row r="45" spans="1:29" ht="15.75">
      <c r="A45" s="107">
        <v>5677</v>
      </c>
      <c r="B45" s="76" t="s">
        <v>373</v>
      </c>
      <c r="C45" s="70" t="s">
        <v>374</v>
      </c>
      <c r="D45" s="70" t="s">
        <v>31</v>
      </c>
      <c r="E45" s="70" t="s">
        <v>119</v>
      </c>
      <c r="F45" s="70" t="s">
        <v>107</v>
      </c>
      <c r="G45" s="70" t="s">
        <v>96</v>
      </c>
      <c r="H45" s="70" t="s">
        <v>375</v>
      </c>
      <c r="I45" s="70" t="s">
        <v>376</v>
      </c>
      <c r="J45" s="70" t="s">
        <v>87</v>
      </c>
      <c r="K45" s="70" t="s">
        <v>377</v>
      </c>
      <c r="L45" s="90">
        <v>46846</v>
      </c>
      <c r="M45" s="81" t="str">
        <f t="shared" ca="1" si="0"/>
        <v>Valid</v>
      </c>
      <c r="N45" s="81">
        <v>46258</v>
      </c>
      <c r="O45" s="102" t="str">
        <f t="shared" ca="1" si="6"/>
        <v>Valid</v>
      </c>
      <c r="P45" s="70" t="s">
        <v>378</v>
      </c>
      <c r="Q45" s="70">
        <v>2544132356</v>
      </c>
      <c r="R45" s="97"/>
      <c r="S45" s="70" t="s">
        <v>379</v>
      </c>
      <c r="T45" s="97"/>
      <c r="U45" s="97" t="s">
        <v>159</v>
      </c>
      <c r="V45" s="70" t="str">
        <f t="shared" ca="1" si="3"/>
        <v>Valid</v>
      </c>
      <c r="W45" s="70" t="s">
        <v>380</v>
      </c>
      <c r="X45" s="81">
        <v>46313</v>
      </c>
      <c r="Y45" s="70" t="str">
        <f t="shared" ca="1" si="5"/>
        <v>Valid</v>
      </c>
      <c r="Z45" s="85" t="s">
        <v>381</v>
      </c>
      <c r="AA45" s="70" t="s">
        <v>382</v>
      </c>
      <c r="AB45" s="70" t="s">
        <v>44</v>
      </c>
      <c r="AC45" s="145" t="s">
        <v>56</v>
      </c>
    </row>
    <row r="46" spans="1:29" ht="15.75">
      <c r="A46" s="107">
        <v>9401</v>
      </c>
      <c r="B46" s="76" t="s">
        <v>383</v>
      </c>
      <c r="C46" s="70" t="s">
        <v>384</v>
      </c>
      <c r="D46" s="70" t="s">
        <v>31</v>
      </c>
      <c r="E46" s="70" t="s">
        <v>32</v>
      </c>
      <c r="F46" s="70" t="s">
        <v>59</v>
      </c>
      <c r="G46" s="70" t="s">
        <v>60</v>
      </c>
      <c r="H46" s="70" t="s">
        <v>385</v>
      </c>
      <c r="I46" s="70" t="s">
        <v>386</v>
      </c>
      <c r="J46" s="70" t="s">
        <v>75</v>
      </c>
      <c r="K46" s="70" t="s">
        <v>38</v>
      </c>
      <c r="L46" s="90">
        <v>47103</v>
      </c>
      <c r="M46" s="81" t="str">
        <f t="shared" ca="1" si="0"/>
        <v>Valid</v>
      </c>
      <c r="N46" s="81">
        <v>46398</v>
      </c>
      <c r="O46" s="102" t="str">
        <f t="shared" ref="O46:O55" ca="1" si="7">IF(N46="","",IF(N46&lt;=TODAY(),"Experied",IF(AND(N46&gt;TODAY(),N46&lt;(TODAY()+60)),"Neer to Expire","Valid")))</f>
        <v>Valid</v>
      </c>
      <c r="P46" s="70" t="s">
        <v>191</v>
      </c>
      <c r="Q46" s="70" t="s">
        <v>387</v>
      </c>
      <c r="R46" s="97"/>
      <c r="S46" s="70" t="s">
        <v>388</v>
      </c>
      <c r="T46" s="97"/>
      <c r="U46" s="97" t="s">
        <v>389</v>
      </c>
      <c r="V46" s="70" t="str">
        <f t="shared" ca="1" si="3"/>
        <v>Valid</v>
      </c>
      <c r="W46" s="70" t="s">
        <v>388</v>
      </c>
      <c r="X46" s="81">
        <v>46394</v>
      </c>
      <c r="Y46" s="70" t="str">
        <f t="shared" ca="1" si="5"/>
        <v>Valid</v>
      </c>
      <c r="Z46" s="85" t="s">
        <v>390</v>
      </c>
      <c r="AA46" s="70" t="s">
        <v>261</v>
      </c>
      <c r="AB46" s="70" t="s">
        <v>44</v>
      </c>
      <c r="AC46" s="145" t="s">
        <v>56</v>
      </c>
    </row>
    <row r="47" spans="1:29" ht="15.75">
      <c r="A47" s="107">
        <v>6390</v>
      </c>
      <c r="B47" s="76" t="s">
        <v>391</v>
      </c>
      <c r="C47" s="70" t="s">
        <v>392</v>
      </c>
      <c r="D47" s="70" t="s">
        <v>31</v>
      </c>
      <c r="E47" s="70" t="s">
        <v>119</v>
      </c>
      <c r="F47" s="70" t="s">
        <v>167</v>
      </c>
      <c r="G47" s="70" t="s">
        <v>108</v>
      </c>
      <c r="H47" s="70" t="s">
        <v>393</v>
      </c>
      <c r="I47" s="70" t="s">
        <v>394</v>
      </c>
      <c r="J47" s="70" t="s">
        <v>87</v>
      </c>
      <c r="K47" s="70" t="s">
        <v>38</v>
      </c>
      <c r="L47" s="90">
        <v>46374</v>
      </c>
      <c r="M47" s="81" t="str">
        <f t="shared" ca="1" si="0"/>
        <v>Valid</v>
      </c>
      <c r="N47" s="81">
        <v>46443</v>
      </c>
      <c r="O47" s="102" t="str">
        <f t="shared" ca="1" si="7"/>
        <v>Valid</v>
      </c>
      <c r="P47" s="70" t="s">
        <v>395</v>
      </c>
      <c r="Q47" s="70">
        <v>2513310215</v>
      </c>
      <c r="R47" s="97">
        <v>46149</v>
      </c>
      <c r="S47" s="70" t="s">
        <v>396</v>
      </c>
      <c r="T47" s="97"/>
      <c r="U47" s="97">
        <v>46213</v>
      </c>
      <c r="V47" s="70" t="str">
        <f t="shared" ca="1" si="3"/>
        <v>Valid</v>
      </c>
      <c r="W47" s="70" t="s">
        <v>396</v>
      </c>
      <c r="X47" s="81">
        <v>46071</v>
      </c>
      <c r="Y47" s="70" t="str">
        <f ca="1">IF(X47="","",IF(X47&lt;=TODAY(),"Experied",IF(AND(X47&gt;TODAY(),X47&lt;(TODAY()+60)),"Neer to Expire","Valid")))</f>
        <v>Experied</v>
      </c>
      <c r="Z47" s="85" t="s">
        <v>397</v>
      </c>
      <c r="AA47" s="70" t="s">
        <v>398</v>
      </c>
      <c r="AB47" s="70" t="s">
        <v>44</v>
      </c>
      <c r="AC47" s="145" t="s">
        <v>56</v>
      </c>
    </row>
    <row r="48" spans="1:29" ht="15.75">
      <c r="A48" s="107">
        <v>5920</v>
      </c>
      <c r="B48" s="76" t="s">
        <v>399</v>
      </c>
      <c r="C48" s="70" t="s">
        <v>400</v>
      </c>
      <c r="D48" s="70" t="s">
        <v>31</v>
      </c>
      <c r="E48" s="70" t="s">
        <v>119</v>
      </c>
      <c r="F48" s="70" t="s">
        <v>33</v>
      </c>
      <c r="G48" s="70" t="s">
        <v>34</v>
      </c>
      <c r="H48" s="70" t="s">
        <v>401</v>
      </c>
      <c r="I48" s="70" t="s">
        <v>402</v>
      </c>
      <c r="J48" s="70" t="s">
        <v>87</v>
      </c>
      <c r="K48" s="70" t="s">
        <v>38</v>
      </c>
      <c r="L48" s="90">
        <v>46370</v>
      </c>
      <c r="M48" s="81" t="str">
        <f t="shared" ca="1" si="0"/>
        <v>Valid</v>
      </c>
      <c r="N48" s="81">
        <v>46187</v>
      </c>
      <c r="O48" s="102" t="str">
        <f t="shared" ca="1" si="7"/>
        <v>Valid</v>
      </c>
      <c r="P48" s="70" t="s">
        <v>403</v>
      </c>
      <c r="Q48" s="70">
        <v>2485780130</v>
      </c>
      <c r="R48" s="97">
        <v>46303</v>
      </c>
      <c r="S48" s="70" t="s">
        <v>404</v>
      </c>
      <c r="T48" s="97"/>
      <c r="U48" s="97">
        <v>46236</v>
      </c>
      <c r="V48" s="70" t="str">
        <f t="shared" ca="1" si="3"/>
        <v>Valid</v>
      </c>
      <c r="W48" s="70" t="s">
        <v>404</v>
      </c>
      <c r="X48" s="81">
        <v>46476</v>
      </c>
      <c r="Y48" s="70" t="str">
        <f t="shared" ca="1" si="5"/>
        <v>Valid</v>
      </c>
      <c r="Z48" s="85" t="s">
        <v>405</v>
      </c>
      <c r="AA48" s="70" t="s">
        <v>406</v>
      </c>
      <c r="AB48" s="70" t="s">
        <v>44</v>
      </c>
      <c r="AC48" s="145" t="s">
        <v>56</v>
      </c>
    </row>
    <row r="49" spans="1:29" ht="15.75">
      <c r="A49" s="107">
        <v>1080</v>
      </c>
      <c r="B49" s="76" t="s">
        <v>407</v>
      </c>
      <c r="C49" s="70" t="s">
        <v>408</v>
      </c>
      <c r="D49" s="70" t="s">
        <v>31</v>
      </c>
      <c r="E49" s="70" t="s">
        <v>32</v>
      </c>
      <c r="F49" s="70" t="s">
        <v>107</v>
      </c>
      <c r="G49" s="70" t="s">
        <v>284</v>
      </c>
      <c r="H49" s="70" t="s">
        <v>409</v>
      </c>
      <c r="I49" s="70" t="s">
        <v>410</v>
      </c>
      <c r="J49" s="70" t="s">
        <v>87</v>
      </c>
      <c r="K49" s="70" t="s">
        <v>38</v>
      </c>
      <c r="L49" s="166">
        <v>46531</v>
      </c>
      <c r="M49" s="81" t="str">
        <f t="shared" ca="1" si="0"/>
        <v>Valid</v>
      </c>
      <c r="N49" s="81">
        <v>46155</v>
      </c>
      <c r="O49" s="102" t="str">
        <f t="shared" ca="1" si="7"/>
        <v>Neer to Expire</v>
      </c>
      <c r="P49" s="70" t="s">
        <v>411</v>
      </c>
      <c r="Q49" s="70" t="s">
        <v>412</v>
      </c>
      <c r="R49" s="97">
        <v>45919</v>
      </c>
      <c r="S49" s="70" t="s">
        <v>413</v>
      </c>
      <c r="T49" s="97"/>
      <c r="U49" s="97" t="s">
        <v>414</v>
      </c>
      <c r="V49" s="70" t="str">
        <f t="shared" ca="1" si="3"/>
        <v>Valid</v>
      </c>
      <c r="W49" s="70" t="s">
        <v>413</v>
      </c>
      <c r="X49" s="81">
        <v>46190</v>
      </c>
      <c r="Y49" s="70" t="str">
        <f t="shared" ca="1" si="5"/>
        <v>Valid</v>
      </c>
      <c r="Z49" s="85" t="s">
        <v>415</v>
      </c>
      <c r="AA49" s="70" t="s">
        <v>116</v>
      </c>
      <c r="AB49" s="70" t="s">
        <v>44</v>
      </c>
      <c r="AC49" s="145" t="s">
        <v>56</v>
      </c>
    </row>
    <row r="50" spans="1:29" ht="15.75">
      <c r="A50" s="107">
        <v>2386</v>
      </c>
      <c r="B50" s="76" t="s">
        <v>416</v>
      </c>
      <c r="C50" s="70" t="s">
        <v>417</v>
      </c>
      <c r="D50" s="70" t="s">
        <v>31</v>
      </c>
      <c r="E50" s="70" t="s">
        <v>32</v>
      </c>
      <c r="F50" s="70" t="s">
        <v>59</v>
      </c>
      <c r="G50" s="70" t="s">
        <v>34</v>
      </c>
      <c r="H50" s="70" t="s">
        <v>418</v>
      </c>
      <c r="I50" s="70" t="s">
        <v>419</v>
      </c>
      <c r="J50" s="70" t="s">
        <v>75</v>
      </c>
      <c r="K50" s="70" t="s">
        <v>38</v>
      </c>
      <c r="L50" s="90">
        <v>47036</v>
      </c>
      <c r="M50" s="81" t="str">
        <f t="shared" ca="1" si="0"/>
        <v>Valid</v>
      </c>
      <c r="N50" s="81">
        <v>46336</v>
      </c>
      <c r="O50" s="102" t="str">
        <f t="shared" ca="1" si="7"/>
        <v>Valid</v>
      </c>
      <c r="P50" s="70" t="s">
        <v>295</v>
      </c>
      <c r="Q50" s="70" t="s">
        <v>420</v>
      </c>
      <c r="R50" s="97">
        <v>45930</v>
      </c>
      <c r="S50" s="70" t="s">
        <v>421</v>
      </c>
      <c r="T50" s="97"/>
      <c r="U50" s="97">
        <v>46337</v>
      </c>
      <c r="V50" s="70" t="str">
        <f t="shared" ca="1" si="3"/>
        <v>Valid</v>
      </c>
      <c r="W50" s="70" t="s">
        <v>421</v>
      </c>
      <c r="X50" s="81">
        <v>46330</v>
      </c>
      <c r="Y50" s="70" t="str">
        <f t="shared" ca="1" si="5"/>
        <v>Valid</v>
      </c>
      <c r="Z50" s="85" t="s">
        <v>422</v>
      </c>
      <c r="AA50" s="70" t="s">
        <v>423</v>
      </c>
      <c r="AB50" s="70" t="s">
        <v>44</v>
      </c>
      <c r="AC50" s="145" t="s">
        <v>56</v>
      </c>
    </row>
    <row r="51" spans="1:29" ht="15.75">
      <c r="A51" s="107">
        <v>9193</v>
      </c>
      <c r="B51" s="76" t="s">
        <v>424</v>
      </c>
      <c r="C51" s="70" t="s">
        <v>425</v>
      </c>
      <c r="D51" s="70" t="s">
        <v>31</v>
      </c>
      <c r="E51" s="70" t="s">
        <v>32</v>
      </c>
      <c r="F51" s="70" t="s">
        <v>107</v>
      </c>
      <c r="G51" s="70" t="s">
        <v>96</v>
      </c>
      <c r="H51" s="70" t="s">
        <v>426</v>
      </c>
      <c r="I51" s="70" t="s">
        <v>427</v>
      </c>
      <c r="J51" s="70" t="s">
        <v>63</v>
      </c>
      <c r="K51" s="70" t="s">
        <v>38</v>
      </c>
      <c r="L51" s="90">
        <v>46596</v>
      </c>
      <c r="M51" s="81" t="str">
        <f t="shared" ca="1" si="0"/>
        <v>Valid</v>
      </c>
      <c r="N51" s="81">
        <v>46264</v>
      </c>
      <c r="O51" s="102" t="str">
        <f t="shared" ca="1" si="7"/>
        <v>Valid</v>
      </c>
      <c r="P51" s="70" t="s">
        <v>428</v>
      </c>
      <c r="Q51" s="70" t="s">
        <v>429</v>
      </c>
      <c r="R51" s="97"/>
      <c r="S51" s="70" t="s">
        <v>430</v>
      </c>
      <c r="T51" s="97"/>
      <c r="U51" s="97" t="s">
        <v>318</v>
      </c>
      <c r="V51" s="70" t="str">
        <f t="shared" ca="1" si="3"/>
        <v>Valid</v>
      </c>
      <c r="W51" s="70" t="s">
        <v>430</v>
      </c>
      <c r="X51" s="81">
        <v>46122</v>
      </c>
      <c r="Y51" s="70" t="str">
        <f t="shared" ca="1" si="5"/>
        <v>Experied</v>
      </c>
      <c r="Z51" s="85" t="s">
        <v>431</v>
      </c>
      <c r="AA51" s="70" t="s">
        <v>432</v>
      </c>
      <c r="AB51" s="70" t="s">
        <v>44</v>
      </c>
      <c r="AC51" s="145" t="s">
        <v>81</v>
      </c>
    </row>
    <row r="52" spans="1:29" ht="15.75">
      <c r="A52" s="107">
        <v>1702</v>
      </c>
      <c r="B52" s="76" t="s">
        <v>433</v>
      </c>
      <c r="C52" s="70" t="s">
        <v>434</v>
      </c>
      <c r="D52" s="70" t="s">
        <v>31</v>
      </c>
      <c r="E52" s="70" t="s">
        <v>119</v>
      </c>
      <c r="F52" s="70" t="s">
        <v>167</v>
      </c>
      <c r="G52" s="70" t="s">
        <v>108</v>
      </c>
      <c r="H52" s="70" t="s">
        <v>435</v>
      </c>
      <c r="I52" s="70" t="s">
        <v>436</v>
      </c>
      <c r="J52" s="70" t="s">
        <v>87</v>
      </c>
      <c r="K52" s="70" t="s">
        <v>38</v>
      </c>
      <c r="L52" s="90">
        <v>46648</v>
      </c>
      <c r="M52" s="81" t="str">
        <f t="shared" ca="1" si="0"/>
        <v>Valid</v>
      </c>
      <c r="N52" s="81">
        <v>46215</v>
      </c>
      <c r="O52" s="102" t="str">
        <f t="shared" ca="1" si="7"/>
        <v>Valid</v>
      </c>
      <c r="P52" s="70" t="s">
        <v>437</v>
      </c>
      <c r="Q52" s="70">
        <v>2265184909</v>
      </c>
      <c r="R52" s="97"/>
      <c r="S52" s="70" t="s">
        <v>438</v>
      </c>
      <c r="T52" s="97"/>
      <c r="U52" s="97">
        <v>46268</v>
      </c>
      <c r="V52" s="70" t="str">
        <f t="shared" ca="1" si="3"/>
        <v>Valid</v>
      </c>
      <c r="W52" s="70" t="s">
        <v>439</v>
      </c>
      <c r="X52" s="81">
        <v>46256</v>
      </c>
      <c r="Y52" s="70" t="str">
        <f t="shared" ca="1" si="5"/>
        <v>Valid</v>
      </c>
      <c r="Z52" s="85" t="s">
        <v>440</v>
      </c>
      <c r="AA52" s="70" t="s">
        <v>441</v>
      </c>
      <c r="AB52" s="70" t="s">
        <v>44</v>
      </c>
      <c r="AC52" s="145" t="s">
        <v>56</v>
      </c>
    </row>
    <row r="53" spans="1:29" ht="15.75">
      <c r="A53" s="107">
        <v>3387</v>
      </c>
      <c r="B53" s="76" t="s">
        <v>442</v>
      </c>
      <c r="C53" s="70" t="s">
        <v>443</v>
      </c>
      <c r="D53" s="70" t="s">
        <v>31</v>
      </c>
      <c r="E53" s="70" t="s">
        <v>119</v>
      </c>
      <c r="F53" s="70" t="s">
        <v>167</v>
      </c>
      <c r="G53" s="70" t="s">
        <v>284</v>
      </c>
      <c r="H53" s="70" t="s">
        <v>444</v>
      </c>
      <c r="I53" s="70" t="s">
        <v>445</v>
      </c>
      <c r="J53" s="70" t="s">
        <v>87</v>
      </c>
      <c r="K53" s="70" t="s">
        <v>38</v>
      </c>
      <c r="L53" s="90">
        <v>46727</v>
      </c>
      <c r="M53" s="81" t="str">
        <f t="shared" ca="1" si="0"/>
        <v>Valid</v>
      </c>
      <c r="N53" s="81">
        <v>46371</v>
      </c>
      <c r="O53" s="102" t="str">
        <f t="shared" ca="1" si="7"/>
        <v>Valid</v>
      </c>
      <c r="P53" s="70" t="s">
        <v>446</v>
      </c>
      <c r="Q53" s="70">
        <v>2492044116</v>
      </c>
      <c r="R53" s="97">
        <v>46030</v>
      </c>
      <c r="S53" s="70" t="s">
        <v>447</v>
      </c>
      <c r="T53" s="97"/>
      <c r="U53" s="97" t="s">
        <v>448</v>
      </c>
      <c r="V53" s="70" t="str">
        <f t="shared" ca="1" si="3"/>
        <v>Valid</v>
      </c>
      <c r="W53" s="70" t="s">
        <v>447</v>
      </c>
      <c r="X53" s="81">
        <v>46444</v>
      </c>
      <c r="Y53" s="70" t="str">
        <f t="shared" ca="1" si="5"/>
        <v>Valid</v>
      </c>
      <c r="Z53" s="85" t="s">
        <v>449</v>
      </c>
      <c r="AA53" s="70" t="s">
        <v>289</v>
      </c>
      <c r="AB53" s="70" t="s">
        <v>44</v>
      </c>
      <c r="AC53" s="145" t="s">
        <v>104</v>
      </c>
    </row>
    <row r="54" spans="1:29" ht="15.75">
      <c r="A54" s="107">
        <v>9191</v>
      </c>
      <c r="B54" s="76" t="s">
        <v>450</v>
      </c>
      <c r="C54" s="70" t="s">
        <v>451</v>
      </c>
      <c r="D54" s="70" t="s">
        <v>31</v>
      </c>
      <c r="E54" s="70" t="s">
        <v>32</v>
      </c>
      <c r="F54" s="70" t="s">
        <v>107</v>
      </c>
      <c r="G54" s="70" t="s">
        <v>284</v>
      </c>
      <c r="H54" s="70" t="s">
        <v>452</v>
      </c>
      <c r="I54" s="70" t="s">
        <v>453</v>
      </c>
      <c r="J54" s="70" t="s">
        <v>63</v>
      </c>
      <c r="K54" s="70" t="s">
        <v>38</v>
      </c>
      <c r="L54" s="90">
        <v>46596</v>
      </c>
      <c r="M54" s="81" t="str">
        <f t="shared" ca="1" si="0"/>
        <v>Valid</v>
      </c>
      <c r="N54" s="81">
        <v>46261</v>
      </c>
      <c r="O54" s="102" t="str">
        <f t="shared" ca="1" si="7"/>
        <v>Valid</v>
      </c>
      <c r="P54" s="70" t="s">
        <v>454</v>
      </c>
      <c r="Q54" s="70" t="s">
        <v>455</v>
      </c>
      <c r="R54" s="97">
        <v>46030</v>
      </c>
      <c r="S54" s="70" t="s">
        <v>447</v>
      </c>
      <c r="T54" s="97"/>
      <c r="U54" s="97" t="s">
        <v>456</v>
      </c>
      <c r="V54" s="70" t="str">
        <f t="shared" ca="1" si="3"/>
        <v>Valid</v>
      </c>
      <c r="W54" s="70" t="s">
        <v>457</v>
      </c>
      <c r="X54" s="81">
        <v>46362</v>
      </c>
      <c r="Y54" s="70" t="str">
        <f t="shared" ca="1" si="5"/>
        <v>Valid</v>
      </c>
      <c r="Z54" s="85" t="s">
        <v>458</v>
      </c>
      <c r="AA54" s="70" t="s">
        <v>432</v>
      </c>
      <c r="AB54" s="70" t="s">
        <v>44</v>
      </c>
      <c r="AC54" s="145" t="s">
        <v>56</v>
      </c>
    </row>
    <row r="55" spans="1:29" ht="15.75">
      <c r="A55" s="107">
        <v>7110</v>
      </c>
      <c r="B55" s="76" t="s">
        <v>459</v>
      </c>
      <c r="C55" s="70" t="s">
        <v>460</v>
      </c>
      <c r="D55" s="70" t="s">
        <v>31</v>
      </c>
      <c r="E55" s="70" t="s">
        <v>32</v>
      </c>
      <c r="F55" s="70" t="s">
        <v>33</v>
      </c>
      <c r="G55" s="70" t="s">
        <v>60</v>
      </c>
      <c r="H55" s="70" t="s">
        <v>461</v>
      </c>
      <c r="I55" s="70" t="s">
        <v>462</v>
      </c>
      <c r="J55" s="70" t="s">
        <v>63</v>
      </c>
      <c r="K55" s="70" t="s">
        <v>38</v>
      </c>
      <c r="L55" s="90">
        <v>46449</v>
      </c>
      <c r="M55" s="81" t="str">
        <f t="shared" ca="1" si="0"/>
        <v>Valid</v>
      </c>
      <c r="N55" s="81">
        <v>46124</v>
      </c>
      <c r="O55" s="102" t="str">
        <f t="shared" ca="1" si="7"/>
        <v>Experied</v>
      </c>
      <c r="P55" s="70" t="s">
        <v>463</v>
      </c>
      <c r="Q55" s="70" t="s">
        <v>464</v>
      </c>
      <c r="R55" s="97">
        <v>46196</v>
      </c>
      <c r="S55" s="70" t="s">
        <v>465</v>
      </c>
      <c r="T55" s="97"/>
      <c r="U55" s="97" t="s">
        <v>466</v>
      </c>
      <c r="V55" s="70" t="str">
        <f t="shared" ca="1" si="3"/>
        <v>Valid</v>
      </c>
      <c r="W55" s="70" t="s">
        <v>465</v>
      </c>
      <c r="X55" s="81">
        <v>46191</v>
      </c>
      <c r="Y55" s="70" t="str">
        <f t="shared" ca="1" si="5"/>
        <v>Valid</v>
      </c>
      <c r="Z55" s="85" t="s">
        <v>467</v>
      </c>
      <c r="AA55" s="70" t="s">
        <v>468</v>
      </c>
      <c r="AB55" s="70" t="s">
        <v>44</v>
      </c>
      <c r="AC55" s="145" t="s">
        <v>56</v>
      </c>
    </row>
    <row r="56" spans="1:29" ht="15.75">
      <c r="A56" s="107">
        <v>6549</v>
      </c>
      <c r="B56" s="76" t="s">
        <v>469</v>
      </c>
      <c r="C56" s="70" t="s">
        <v>470</v>
      </c>
      <c r="D56" s="70" t="s">
        <v>31</v>
      </c>
      <c r="E56" s="70" t="s">
        <v>32</v>
      </c>
      <c r="F56" s="70" t="s">
        <v>33</v>
      </c>
      <c r="G56" s="70" t="s">
        <v>34</v>
      </c>
      <c r="H56" s="70" t="s">
        <v>471</v>
      </c>
      <c r="I56" s="70" t="s">
        <v>472</v>
      </c>
      <c r="J56" s="70" t="s">
        <v>87</v>
      </c>
      <c r="K56" s="70" t="s">
        <v>38</v>
      </c>
      <c r="L56" s="90">
        <v>46943</v>
      </c>
      <c r="M56" s="81" t="str">
        <f t="shared" ca="1" si="0"/>
        <v>Valid</v>
      </c>
      <c r="N56" s="81">
        <v>46167</v>
      </c>
      <c r="O56" s="102" t="str">
        <f t="shared" ref="O56:O61" ca="1" si="8">IF(N56="","",IF(N56&lt;=TODAY(),"Experied",IF(AND(N56&gt;TODAY(),N56&lt;(TODAY()+60)),"Neer to Expire","Valid")))</f>
        <v>Neer to Expire</v>
      </c>
      <c r="P56" s="70" t="s">
        <v>473</v>
      </c>
      <c r="Q56" s="70">
        <v>2581780687</v>
      </c>
      <c r="R56" s="97">
        <v>45966</v>
      </c>
      <c r="S56" s="70" t="s">
        <v>474</v>
      </c>
      <c r="T56" s="97"/>
      <c r="U56" s="97" t="s">
        <v>475</v>
      </c>
      <c r="V56" s="70" t="str">
        <f t="shared" ca="1" si="3"/>
        <v>Valid</v>
      </c>
      <c r="W56" s="70" t="s">
        <v>474</v>
      </c>
      <c r="X56" s="81">
        <v>46313</v>
      </c>
      <c r="Y56" s="70" t="str">
        <f t="shared" ca="1" si="5"/>
        <v>Valid</v>
      </c>
      <c r="Z56" s="85" t="s">
        <v>354</v>
      </c>
      <c r="AA56" s="70" t="s">
        <v>476</v>
      </c>
      <c r="AB56" s="70" t="s">
        <v>44</v>
      </c>
      <c r="AC56" s="145" t="s">
        <v>104</v>
      </c>
    </row>
    <row r="57" spans="1:29" ht="15.75">
      <c r="A57" s="107">
        <v>3208</v>
      </c>
      <c r="B57" s="76" t="s">
        <v>477</v>
      </c>
      <c r="C57" s="70" t="s">
        <v>478</v>
      </c>
      <c r="D57" s="70" t="s">
        <v>31</v>
      </c>
      <c r="E57" s="70" t="s">
        <v>119</v>
      </c>
      <c r="F57" s="70" t="s">
        <v>167</v>
      </c>
      <c r="G57" s="70" t="s">
        <v>108</v>
      </c>
      <c r="H57" s="70" t="s">
        <v>479</v>
      </c>
      <c r="I57" s="70" t="s">
        <v>480</v>
      </c>
      <c r="J57" s="70" t="s">
        <v>87</v>
      </c>
      <c r="K57" s="70" t="s">
        <v>38</v>
      </c>
      <c r="L57" s="90">
        <v>46720</v>
      </c>
      <c r="M57" s="81" t="str">
        <f t="shared" ca="1" si="0"/>
        <v>Valid</v>
      </c>
      <c r="N57" s="81">
        <v>46296</v>
      </c>
      <c r="O57" s="102" t="str">
        <f t="shared" ca="1" si="8"/>
        <v>Valid</v>
      </c>
      <c r="P57" s="70" t="s">
        <v>481</v>
      </c>
      <c r="Q57" s="70" t="s">
        <v>482</v>
      </c>
      <c r="R57" s="97">
        <v>46113</v>
      </c>
      <c r="S57" s="70" t="s">
        <v>483</v>
      </c>
      <c r="T57" s="97"/>
      <c r="U57" s="97">
        <v>46419</v>
      </c>
      <c r="V57" s="70" t="str">
        <f t="shared" ca="1" si="3"/>
        <v>Valid</v>
      </c>
      <c r="W57" s="70" t="s">
        <v>483</v>
      </c>
      <c r="X57" s="81">
        <v>46388</v>
      </c>
      <c r="Y57" s="70" t="str">
        <f t="shared" ca="1" si="5"/>
        <v>Valid</v>
      </c>
      <c r="Z57" s="85" t="s">
        <v>484</v>
      </c>
      <c r="AA57" s="70" t="s">
        <v>485</v>
      </c>
      <c r="AB57" s="70" t="s">
        <v>44</v>
      </c>
      <c r="AC57" s="145" t="s">
        <v>56</v>
      </c>
    </row>
    <row r="58" spans="1:29" ht="15.75">
      <c r="A58" s="107">
        <v>9214</v>
      </c>
      <c r="B58" s="76" t="s">
        <v>486</v>
      </c>
      <c r="C58" s="70" t="s">
        <v>487</v>
      </c>
      <c r="D58" s="70" t="s">
        <v>31</v>
      </c>
      <c r="E58" s="70" t="s">
        <v>119</v>
      </c>
      <c r="F58" s="70" t="s">
        <v>167</v>
      </c>
      <c r="G58" s="70" t="s">
        <v>96</v>
      </c>
      <c r="H58" s="70" t="s">
        <v>488</v>
      </c>
      <c r="I58" s="70" t="s">
        <v>489</v>
      </c>
      <c r="J58" s="70" t="s">
        <v>75</v>
      </c>
      <c r="K58" s="70" t="s">
        <v>38</v>
      </c>
      <c r="L58" s="90">
        <v>46405</v>
      </c>
      <c r="M58" s="81" t="str">
        <f t="shared" ca="1" si="0"/>
        <v>Valid</v>
      </c>
      <c r="N58" s="81" t="s">
        <v>490</v>
      </c>
      <c r="O58" s="102" t="str">
        <f t="shared" ca="1" si="8"/>
        <v>Valid</v>
      </c>
      <c r="P58" s="70" t="s">
        <v>491</v>
      </c>
      <c r="Q58" s="70" t="s">
        <v>492</v>
      </c>
      <c r="R58" s="97"/>
      <c r="S58" s="70" t="s">
        <v>493</v>
      </c>
      <c r="T58" s="97" t="s">
        <v>41</v>
      </c>
      <c r="U58" s="97">
        <v>46265</v>
      </c>
      <c r="V58" s="70" t="str">
        <f t="shared" ca="1" si="3"/>
        <v>Valid</v>
      </c>
      <c r="W58" s="106" t="s">
        <v>557</v>
      </c>
      <c r="X58" s="81">
        <v>46460</v>
      </c>
      <c r="Y58" s="70" t="str">
        <f t="shared" ca="1" si="5"/>
        <v>Valid</v>
      </c>
      <c r="Z58" s="85">
        <v>564188062</v>
      </c>
      <c r="AA58" s="70" t="s">
        <v>208</v>
      </c>
      <c r="AB58" s="70" t="s">
        <v>44</v>
      </c>
      <c r="AC58" s="145" t="s">
        <v>45</v>
      </c>
    </row>
    <row r="59" spans="1:29" ht="15.75">
      <c r="A59" s="107">
        <v>8183</v>
      </c>
      <c r="B59" s="76" t="s">
        <v>494</v>
      </c>
      <c r="C59" s="70" t="s">
        <v>495</v>
      </c>
      <c r="D59" s="70" t="s">
        <v>31</v>
      </c>
      <c r="E59" s="70" t="s">
        <v>119</v>
      </c>
      <c r="F59" s="70" t="s">
        <v>33</v>
      </c>
      <c r="G59" s="70" t="s">
        <v>34</v>
      </c>
      <c r="H59" s="70" t="s">
        <v>496</v>
      </c>
      <c r="I59" s="70" t="s">
        <v>497</v>
      </c>
      <c r="J59" s="70" t="s">
        <v>37</v>
      </c>
      <c r="K59" s="70" t="s">
        <v>38</v>
      </c>
      <c r="L59" s="90">
        <v>46088</v>
      </c>
      <c r="M59" s="81" t="str">
        <f t="shared" ca="1" si="0"/>
        <v>Experied</v>
      </c>
      <c r="N59" s="81" t="s">
        <v>498</v>
      </c>
      <c r="O59" s="102" t="str">
        <f t="shared" ca="1" si="8"/>
        <v>Valid</v>
      </c>
      <c r="P59" s="70" t="s">
        <v>499</v>
      </c>
      <c r="Q59" s="70" t="s">
        <v>500</v>
      </c>
      <c r="R59" s="97">
        <v>46409</v>
      </c>
      <c r="S59" s="70" t="s">
        <v>501</v>
      </c>
      <c r="T59" s="97">
        <v>45844</v>
      </c>
      <c r="U59" s="97">
        <v>46180</v>
      </c>
      <c r="V59" s="70" t="str">
        <f t="shared" ca="1" si="3"/>
        <v>Neer to Expire</v>
      </c>
      <c r="W59" s="70" t="s">
        <v>501</v>
      </c>
      <c r="X59" s="81">
        <v>46388</v>
      </c>
      <c r="Y59" s="70" t="str">
        <f t="shared" ca="1" si="5"/>
        <v>Valid</v>
      </c>
      <c r="Z59" s="85" t="s">
        <v>502</v>
      </c>
      <c r="AA59" s="70" t="s">
        <v>503</v>
      </c>
      <c r="AB59" s="70" t="s">
        <v>44</v>
      </c>
      <c r="AC59" s="145" t="s">
        <v>56</v>
      </c>
    </row>
    <row r="60" spans="1:29" ht="15.75">
      <c r="A60" s="107">
        <v>5576</v>
      </c>
      <c r="B60" s="76" t="s">
        <v>504</v>
      </c>
      <c r="C60" s="70" t="s">
        <v>505</v>
      </c>
      <c r="D60" s="70" t="s">
        <v>31</v>
      </c>
      <c r="E60" s="70" t="s">
        <v>119</v>
      </c>
      <c r="F60" s="70" t="s">
        <v>107</v>
      </c>
      <c r="G60" s="70" t="s">
        <v>96</v>
      </c>
      <c r="H60" s="70" t="s">
        <v>506</v>
      </c>
      <c r="I60" s="70" t="s">
        <v>507</v>
      </c>
      <c r="J60" s="70" t="s">
        <v>87</v>
      </c>
      <c r="K60" s="70" t="s">
        <v>341</v>
      </c>
      <c r="L60" s="90">
        <v>46444</v>
      </c>
      <c r="M60" s="81" t="str">
        <f t="shared" ca="1" si="0"/>
        <v>Valid</v>
      </c>
      <c r="N60" s="81">
        <v>46127</v>
      </c>
      <c r="O60" s="102" t="str">
        <f t="shared" ca="1" si="8"/>
        <v>Neer to Expire</v>
      </c>
      <c r="P60" s="70" t="s">
        <v>508</v>
      </c>
      <c r="Q60" s="70" t="s">
        <v>509</v>
      </c>
      <c r="R60" s="97"/>
      <c r="S60" s="70" t="s">
        <v>510</v>
      </c>
      <c r="T60" s="97">
        <v>46000</v>
      </c>
      <c r="U60" s="97">
        <v>46365</v>
      </c>
      <c r="V60" s="70" t="str">
        <f t="shared" ca="1" si="3"/>
        <v>Valid</v>
      </c>
      <c r="W60" s="70" t="s">
        <v>510</v>
      </c>
      <c r="X60" s="81">
        <v>46388</v>
      </c>
      <c r="Y60" s="70" t="str">
        <f t="shared" ca="1" si="5"/>
        <v>Valid</v>
      </c>
      <c r="Z60" s="85" t="s">
        <v>511</v>
      </c>
      <c r="AA60" s="70" t="s">
        <v>512</v>
      </c>
      <c r="AB60" s="70" t="s">
        <v>44</v>
      </c>
      <c r="AC60" s="145" t="s">
        <v>56</v>
      </c>
    </row>
    <row r="61" spans="1:29" s="73" customFormat="1" ht="15.75">
      <c r="A61" s="130">
        <v>9318</v>
      </c>
      <c r="B61" s="79" t="s">
        <v>513</v>
      </c>
      <c r="C61" s="79" t="s">
        <v>514</v>
      </c>
      <c r="D61" s="79" t="s">
        <v>515</v>
      </c>
      <c r="E61" s="79" t="s">
        <v>32</v>
      </c>
      <c r="F61" s="131" t="s">
        <v>274</v>
      </c>
      <c r="G61" s="131" t="s">
        <v>96</v>
      </c>
      <c r="H61" s="79">
        <v>573107010</v>
      </c>
      <c r="I61" s="79"/>
      <c r="J61" s="131" t="s">
        <v>63</v>
      </c>
      <c r="K61" s="132"/>
      <c r="L61" s="133"/>
      <c r="M61" s="168" t="str">
        <f t="shared" ca="1" si="0"/>
        <v/>
      </c>
      <c r="N61" s="134"/>
      <c r="O61" s="135" t="str">
        <f t="shared" ca="1" si="8"/>
        <v/>
      </c>
      <c r="P61" s="131"/>
      <c r="Q61" s="131"/>
      <c r="R61" s="136"/>
      <c r="S61" s="131" t="s">
        <v>516</v>
      </c>
      <c r="T61" s="136">
        <v>45876</v>
      </c>
      <c r="U61" s="136">
        <v>46211</v>
      </c>
      <c r="V61" s="137" t="str">
        <f t="shared" ca="1" si="3"/>
        <v>Valid</v>
      </c>
      <c r="W61" s="131" t="s">
        <v>516</v>
      </c>
      <c r="X61" s="138"/>
      <c r="Y61" s="135" t="str">
        <f t="shared" ca="1" si="5"/>
        <v/>
      </c>
      <c r="Z61" s="139"/>
      <c r="AA61" s="139"/>
      <c r="AB61" s="137" t="s">
        <v>44</v>
      </c>
      <c r="AC61" s="148" t="s">
        <v>271</v>
      </c>
    </row>
    <row r="62" spans="1:29" ht="15.75" thickBot="1">
      <c r="A62" s="140"/>
      <c r="B62" s="141"/>
      <c r="C62" s="142"/>
      <c r="D62" s="141"/>
      <c r="E62" s="141"/>
      <c r="F62" s="141"/>
      <c r="G62" s="141"/>
      <c r="H62" s="141"/>
      <c r="I62" s="141"/>
      <c r="J62" s="141"/>
      <c r="K62" s="141"/>
      <c r="L62" s="143"/>
      <c r="M62" s="141"/>
      <c r="N62" s="141"/>
      <c r="O62" s="141"/>
      <c r="P62" s="141"/>
      <c r="Q62" s="141"/>
      <c r="R62" s="143"/>
      <c r="S62" s="141"/>
      <c r="T62" s="142"/>
      <c r="U62" s="142"/>
      <c r="V62" s="142"/>
      <c r="W62" s="142"/>
      <c r="X62" s="142"/>
      <c r="Y62" s="142"/>
      <c r="Z62" s="142"/>
      <c r="AA62" s="142"/>
      <c r="AB62" s="142"/>
      <c r="AC62" s="149"/>
    </row>
    <row r="63" spans="1:29" ht="15.75" thickTop="1"/>
  </sheetData>
  <mergeCells count="4">
    <mergeCell ref="A1:C1"/>
    <mergeCell ref="A2:C2"/>
    <mergeCell ref="A3:C3"/>
    <mergeCell ref="I3:Q4"/>
  </mergeCells>
  <phoneticPr fontId="71" type="noConversion"/>
  <conditionalFormatting sqref="M13:M61">
    <cfRule type="cellIs" dxfId="16" priority="1" operator="equal">
      <formula>"Neer to Expire"</formula>
    </cfRule>
    <cfRule type="cellIs" dxfId="15" priority="2" operator="equal">
      <formula>"Experied"</formula>
    </cfRule>
    <cfRule type="cellIs" dxfId="14" priority="3" operator="equal">
      <formula>"valid"</formula>
    </cfRule>
  </conditionalFormatting>
  <conditionalFormatting sqref="O1:O2 O5:O1048576">
    <cfRule type="cellIs" dxfId="13" priority="11" operator="equal">
      <formula>"Experied"</formula>
    </cfRule>
    <cfRule type="cellIs" dxfId="12" priority="12" operator="equal">
      <formula>"expired"</formula>
    </cfRule>
    <cfRule type="cellIs" dxfId="11" priority="13" operator="equal">
      <formula>"expire"</formula>
    </cfRule>
    <cfRule type="cellIs" dxfId="10" priority="15" operator="equal">
      <formula>"neer to expire"</formula>
    </cfRule>
    <cfRule type="cellIs" dxfId="9" priority="16" operator="equal">
      <formula>"valid"</formula>
    </cfRule>
  </conditionalFormatting>
  <conditionalFormatting sqref="V1:V1048576">
    <cfRule type="cellIs" dxfId="8" priority="8" operator="equal">
      <formula>"experied"</formula>
    </cfRule>
    <cfRule type="cellIs" dxfId="7" priority="9" operator="equal">
      <formula>"neer to expire"</formula>
    </cfRule>
    <cfRule type="cellIs" dxfId="6" priority="10" operator="equal">
      <formula>"valid"</formula>
    </cfRule>
  </conditionalFormatting>
  <conditionalFormatting sqref="Y1:Y1048576">
    <cfRule type="cellIs" dxfId="5" priority="5" operator="equal">
      <formula>"experied"</formula>
    </cfRule>
    <cfRule type="cellIs" dxfId="4" priority="6" operator="equal">
      <formula>"neer to expire"</formula>
    </cfRule>
    <cfRule type="cellIs" dxfId="3" priority="7" operator="equal">
      <formula>"valid"</formula>
    </cfRule>
  </conditionalFormatting>
  <pageMargins left="0.7" right="0.7" top="0.75" bottom="0.75" header="0.3" footer="0.3"/>
  <pageSetup paperSize="9" scale="1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6"/>
  <sheetViews>
    <sheetView rightToLeft="1" view="pageBreakPreview" zoomScale="90" zoomScaleNormal="90" zoomScaleSheetLayoutView="90" workbookViewId="0">
      <pane xSplit="2" ySplit="3" topLeftCell="C104" activePane="bottomRight" state="frozen"/>
      <selection pane="topRight" activeCell="B1" sqref="B1"/>
      <selection pane="bottomLeft" activeCell="A7" sqref="A7"/>
      <selection pane="bottomRight" activeCell="E121" sqref="E121"/>
    </sheetView>
  </sheetViews>
  <sheetFormatPr defaultColWidth="9" defaultRowHeight="15"/>
  <cols>
    <col min="2" max="2" width="12.42578125" style="66" bestFit="1" customWidth="1"/>
    <col min="3" max="3" width="12.42578125" customWidth="1"/>
    <col min="4" max="4" width="13.5703125" customWidth="1"/>
    <col min="5" max="5" width="86.5703125" customWidth="1"/>
    <col min="6" max="6" width="9.7109375" customWidth="1"/>
    <col min="7" max="7" width="11.42578125" bestFit="1" customWidth="1"/>
    <col min="8" max="8" width="13.140625" bestFit="1" customWidth="1"/>
  </cols>
  <sheetData>
    <row r="1" spans="1:10" ht="36.75" customHeight="1">
      <c r="B1" s="316" t="s">
        <v>722</v>
      </c>
      <c r="C1" s="316"/>
      <c r="D1" s="316"/>
      <c r="E1" s="316"/>
      <c r="F1" s="316"/>
    </row>
    <row r="2" spans="1:10" ht="19.5" thickBot="1">
      <c r="B2" s="67"/>
      <c r="C2" s="68"/>
      <c r="E2" s="105">
        <v>1</v>
      </c>
    </row>
    <row r="3" spans="1:10" s="62" customFormat="1" ht="19.5" thickTop="1">
      <c r="A3" s="123" t="s">
        <v>1</v>
      </c>
      <c r="B3" s="122" t="s">
        <v>3</v>
      </c>
      <c r="C3" s="112" t="s">
        <v>517</v>
      </c>
      <c r="D3" s="118" t="s">
        <v>519</v>
      </c>
      <c r="E3" s="118" t="s">
        <v>520</v>
      </c>
      <c r="F3" s="119" t="s">
        <v>518</v>
      </c>
      <c r="G3" s="118" t="s">
        <v>542</v>
      </c>
      <c r="H3" s="272" t="s">
        <v>721</v>
      </c>
      <c r="I3" s="110"/>
    </row>
    <row r="4" spans="1:10" ht="17.100000000000001" customHeight="1">
      <c r="A4" s="320">
        <v>4378</v>
      </c>
      <c r="B4" s="323" t="s">
        <v>30</v>
      </c>
      <c r="C4" s="323" t="s">
        <v>559</v>
      </c>
      <c r="D4" s="152" t="s">
        <v>545</v>
      </c>
      <c r="E4" s="69" t="s">
        <v>546</v>
      </c>
      <c r="F4" s="69">
        <v>150</v>
      </c>
      <c r="G4" s="69" t="s">
        <v>521</v>
      </c>
      <c r="H4" s="339">
        <f>SUM(F4:F6)</f>
        <v>300</v>
      </c>
    </row>
    <row r="5" spans="1:10" ht="17.100000000000001" customHeight="1">
      <c r="A5" s="321"/>
      <c r="B5" s="324"/>
      <c r="C5" s="324"/>
      <c r="D5" s="266" t="s">
        <v>545</v>
      </c>
      <c r="E5" s="69" t="s">
        <v>547</v>
      </c>
      <c r="F5" s="113">
        <v>75</v>
      </c>
      <c r="G5" s="69" t="s">
        <v>521</v>
      </c>
      <c r="H5" s="340"/>
    </row>
    <row r="6" spans="1:10" ht="17.100000000000001" customHeight="1">
      <c r="A6" s="322"/>
      <c r="B6" s="325"/>
      <c r="C6" s="325"/>
      <c r="D6" s="173" t="s">
        <v>545</v>
      </c>
      <c r="E6" s="69" t="s">
        <v>547</v>
      </c>
      <c r="F6" s="113">
        <v>75</v>
      </c>
      <c r="G6" s="69" t="s">
        <v>521</v>
      </c>
      <c r="H6" s="341"/>
    </row>
    <row r="7" spans="1:10" ht="17.100000000000001" customHeight="1">
      <c r="A7" s="317">
        <v>7607</v>
      </c>
      <c r="B7" s="318" t="s">
        <v>47</v>
      </c>
      <c r="C7" s="319" t="s">
        <v>559</v>
      </c>
      <c r="D7" s="174" t="s">
        <v>545</v>
      </c>
      <c r="E7" s="75" t="s">
        <v>548</v>
      </c>
      <c r="F7" s="75">
        <v>150</v>
      </c>
      <c r="G7" s="276" t="s">
        <v>521</v>
      </c>
      <c r="H7" s="342">
        <f>SUM(F7:F9)</f>
        <v>450</v>
      </c>
    </row>
    <row r="8" spans="1:10" ht="17.100000000000001" customHeight="1">
      <c r="A8" s="317"/>
      <c r="B8" s="318"/>
      <c r="C8" s="319"/>
      <c r="D8" s="266" t="s">
        <v>545</v>
      </c>
      <c r="E8" s="70" t="s">
        <v>549</v>
      </c>
      <c r="F8" s="267">
        <v>150</v>
      </c>
      <c r="G8" s="277" t="s">
        <v>521</v>
      </c>
      <c r="H8" s="340"/>
    </row>
    <row r="9" spans="1:10" ht="17.100000000000001" customHeight="1">
      <c r="A9" s="317"/>
      <c r="B9" s="318"/>
      <c r="C9" s="319"/>
      <c r="D9" s="155" t="s">
        <v>545</v>
      </c>
      <c r="E9" s="156" t="s">
        <v>550</v>
      </c>
      <c r="F9" s="157">
        <v>150</v>
      </c>
      <c r="G9" s="232" t="s">
        <v>521</v>
      </c>
      <c r="H9" s="341"/>
    </row>
    <row r="10" spans="1:10" s="63" customFormat="1" ht="17.100000000000001" customHeight="1">
      <c r="A10" s="331">
        <v>6694</v>
      </c>
      <c r="B10" s="332" t="s">
        <v>58</v>
      </c>
      <c r="C10" s="332" t="s">
        <v>522</v>
      </c>
      <c r="D10" s="152" t="s">
        <v>544</v>
      </c>
      <c r="E10" s="69" t="s">
        <v>551</v>
      </c>
      <c r="F10" s="113">
        <v>75</v>
      </c>
      <c r="G10" s="69" t="s">
        <v>521</v>
      </c>
      <c r="H10" s="343">
        <f>SUM(F10:F11)</f>
        <v>75</v>
      </c>
      <c r="I10"/>
    </row>
    <row r="11" spans="1:10" s="63" customFormat="1" ht="17.100000000000001" customHeight="1">
      <c r="A11" s="331"/>
      <c r="B11" s="332"/>
      <c r="C11" s="332"/>
      <c r="D11" s="155"/>
      <c r="E11" s="156"/>
      <c r="F11" s="158"/>
      <c r="G11" s="156"/>
      <c r="H11" s="344"/>
      <c r="I11"/>
    </row>
    <row r="12" spans="1:10" ht="17.100000000000001" customHeight="1">
      <c r="A12" s="317">
        <v>9211</v>
      </c>
      <c r="B12" s="318" t="s">
        <v>72</v>
      </c>
      <c r="C12" s="319" t="s">
        <v>559</v>
      </c>
      <c r="D12" s="174"/>
      <c r="E12" s="69"/>
      <c r="F12" s="111"/>
      <c r="G12" s="69"/>
      <c r="H12" s="342">
        <f>SUM(F12:F13)</f>
        <v>0</v>
      </c>
      <c r="J12" s="95" t="s">
        <v>544</v>
      </c>
    </row>
    <row r="13" spans="1:10" ht="17.100000000000001" customHeight="1">
      <c r="A13" s="317"/>
      <c r="B13" s="318"/>
      <c r="C13" s="319"/>
      <c r="D13" s="173"/>
      <c r="E13" s="156"/>
      <c r="F13" s="157"/>
      <c r="G13" s="156"/>
      <c r="H13" s="341"/>
      <c r="J13" s="95" t="s">
        <v>545</v>
      </c>
    </row>
    <row r="14" spans="1:10" s="64" customFormat="1" ht="17.100000000000001" customHeight="1">
      <c r="A14" s="329">
        <v>2698</v>
      </c>
      <c r="B14" s="330" t="s">
        <v>83</v>
      </c>
      <c r="C14" s="330" t="s">
        <v>522</v>
      </c>
      <c r="D14" s="152" t="s">
        <v>545</v>
      </c>
      <c r="E14" s="159" t="s">
        <v>553</v>
      </c>
      <c r="F14" s="160">
        <v>150</v>
      </c>
      <c r="G14" s="274" t="s">
        <v>521</v>
      </c>
      <c r="H14" s="342">
        <f>SUM(F14:F15)</f>
        <v>300</v>
      </c>
      <c r="I14"/>
      <c r="J14" s="104" t="s">
        <v>521</v>
      </c>
    </row>
    <row r="15" spans="1:10" s="64" customFormat="1" ht="17.100000000000001" customHeight="1">
      <c r="A15" s="329"/>
      <c r="B15" s="330"/>
      <c r="C15" s="330"/>
      <c r="D15" s="155" t="s">
        <v>545</v>
      </c>
      <c r="E15" s="156" t="s">
        <v>553</v>
      </c>
      <c r="F15" s="162">
        <v>150</v>
      </c>
      <c r="G15" s="232" t="s">
        <v>521</v>
      </c>
      <c r="H15" s="341"/>
      <c r="I15"/>
      <c r="J15" s="96" t="s">
        <v>543</v>
      </c>
    </row>
    <row r="16" spans="1:10" s="64" customFormat="1" ht="17.100000000000001" customHeight="1">
      <c r="A16" s="317">
        <v>7023</v>
      </c>
      <c r="B16" s="318" t="s">
        <v>94</v>
      </c>
      <c r="C16" s="319" t="s">
        <v>559</v>
      </c>
      <c r="D16" s="152"/>
      <c r="E16" s="159"/>
      <c r="F16" s="160"/>
      <c r="G16" s="69"/>
      <c r="H16" s="342">
        <f>SUM(F16:F17)</f>
        <v>0</v>
      </c>
      <c r="I16"/>
      <c r="J16" s="96" t="s">
        <v>577</v>
      </c>
    </row>
    <row r="17" spans="1:10" ht="17.100000000000001" customHeight="1">
      <c r="A17" s="317"/>
      <c r="B17" s="318"/>
      <c r="C17" s="319"/>
      <c r="D17" s="155"/>
      <c r="E17" s="156"/>
      <c r="F17" s="157"/>
      <c r="G17" s="156"/>
      <c r="H17" s="341"/>
      <c r="J17" s="96"/>
    </row>
    <row r="18" spans="1:10" ht="17.100000000000001" customHeight="1">
      <c r="A18" s="317">
        <v>1079</v>
      </c>
      <c r="B18" s="318" t="s">
        <v>106</v>
      </c>
      <c r="C18" s="319" t="s">
        <v>559</v>
      </c>
      <c r="D18" s="152" t="s">
        <v>545</v>
      </c>
      <c r="E18" s="69" t="s">
        <v>553</v>
      </c>
      <c r="F18" s="111">
        <v>150</v>
      </c>
      <c r="G18" s="69" t="s">
        <v>521</v>
      </c>
      <c r="H18" s="342">
        <f>SUM(F18:F19)</f>
        <v>150</v>
      </c>
    </row>
    <row r="19" spans="1:10" ht="17.100000000000001" customHeight="1">
      <c r="A19" s="317"/>
      <c r="B19" s="318"/>
      <c r="C19" s="319"/>
      <c r="D19" s="155"/>
      <c r="E19" s="156"/>
      <c r="F19" s="157"/>
      <c r="G19" s="156"/>
      <c r="H19" s="341"/>
    </row>
    <row r="20" spans="1:10" s="64" customFormat="1" ht="17.100000000000001" customHeight="1">
      <c r="A20" s="329">
        <v>4452</v>
      </c>
      <c r="B20" s="330" t="s">
        <v>118</v>
      </c>
      <c r="C20" s="330" t="s">
        <v>559</v>
      </c>
      <c r="D20" s="152" t="s">
        <v>545</v>
      </c>
      <c r="E20" s="69" t="s">
        <v>547</v>
      </c>
      <c r="F20" s="160">
        <v>75</v>
      </c>
      <c r="G20" s="69" t="s">
        <v>521</v>
      </c>
      <c r="H20" s="342">
        <f>SUM(F20:F21)</f>
        <v>150</v>
      </c>
      <c r="I20"/>
    </row>
    <row r="21" spans="1:10" s="64" customFormat="1" ht="17.100000000000001" customHeight="1">
      <c r="A21" s="329"/>
      <c r="B21" s="330"/>
      <c r="C21" s="330"/>
      <c r="D21" s="155" t="s">
        <v>545</v>
      </c>
      <c r="E21" s="156" t="s">
        <v>547</v>
      </c>
      <c r="F21" s="162">
        <v>75</v>
      </c>
      <c r="G21" s="156" t="s">
        <v>543</v>
      </c>
      <c r="H21" s="341"/>
      <c r="I21"/>
    </row>
    <row r="22" spans="1:10" ht="17.100000000000001" customHeight="1">
      <c r="A22" s="317">
        <v>7022</v>
      </c>
      <c r="B22" s="318" t="s">
        <v>132</v>
      </c>
      <c r="C22" s="319" t="s">
        <v>559</v>
      </c>
      <c r="D22" s="152"/>
      <c r="E22" s="69"/>
      <c r="F22" s="111"/>
      <c r="G22" s="69"/>
      <c r="H22" s="342">
        <f>SUM(F22:F23)</f>
        <v>0</v>
      </c>
    </row>
    <row r="23" spans="1:10" ht="17.100000000000001" customHeight="1">
      <c r="A23" s="317"/>
      <c r="B23" s="318"/>
      <c r="C23" s="319"/>
      <c r="D23" s="155"/>
      <c r="E23" s="156"/>
      <c r="F23" s="157"/>
      <c r="G23" s="156"/>
      <c r="H23" s="341"/>
    </row>
    <row r="24" spans="1:10" ht="17.100000000000001" customHeight="1">
      <c r="A24" s="329">
        <v>2847</v>
      </c>
      <c r="B24" s="330" t="s">
        <v>143</v>
      </c>
      <c r="C24" s="330" t="s">
        <v>522</v>
      </c>
      <c r="D24" s="152" t="s">
        <v>545</v>
      </c>
      <c r="E24" s="69" t="s">
        <v>547</v>
      </c>
      <c r="F24" s="111">
        <v>75</v>
      </c>
      <c r="G24" s="286" t="s">
        <v>521</v>
      </c>
      <c r="H24" s="342">
        <f>SUM(F24:F25)</f>
        <v>75</v>
      </c>
    </row>
    <row r="25" spans="1:10" s="64" customFormat="1" ht="17.100000000000001" customHeight="1">
      <c r="A25" s="329"/>
      <c r="B25" s="330"/>
      <c r="C25" s="330"/>
      <c r="D25" s="155"/>
      <c r="E25" s="156"/>
      <c r="F25" s="163"/>
      <c r="G25" s="156"/>
      <c r="H25" s="341"/>
      <c r="I25"/>
      <c r="J25" s="95" t="s">
        <v>546</v>
      </c>
    </row>
    <row r="26" spans="1:10" s="213" customFormat="1" ht="17.100000000000001" customHeight="1">
      <c r="A26" s="225">
        <v>5620</v>
      </c>
      <c r="B26" s="226" t="s">
        <v>152</v>
      </c>
      <c r="C26" s="226"/>
      <c r="D26" s="227"/>
      <c r="E26" s="228"/>
      <c r="F26" s="229"/>
      <c r="G26" s="228"/>
      <c r="H26" s="275"/>
      <c r="I26"/>
      <c r="J26" s="213" t="s">
        <v>547</v>
      </c>
    </row>
    <row r="27" spans="1:10" s="65" customFormat="1" ht="17.100000000000001" customHeight="1">
      <c r="A27" s="317">
        <v>8585</v>
      </c>
      <c r="B27" s="318" t="s">
        <v>166</v>
      </c>
      <c r="C27" s="319" t="s">
        <v>559</v>
      </c>
      <c r="D27" s="152"/>
      <c r="E27" s="69"/>
      <c r="F27" s="111"/>
      <c r="G27" s="69"/>
      <c r="H27" s="339">
        <f>SUM(F27:F28)</f>
        <v>0</v>
      </c>
      <c r="I27"/>
      <c r="J27" s="96" t="s">
        <v>548</v>
      </c>
    </row>
    <row r="28" spans="1:10" ht="17.100000000000001" customHeight="1">
      <c r="A28" s="317"/>
      <c r="B28" s="318"/>
      <c r="C28" s="319"/>
      <c r="D28" s="155"/>
      <c r="E28" s="156"/>
      <c r="F28" s="157"/>
      <c r="G28" s="156"/>
      <c r="H28" s="341"/>
      <c r="J28" s="96" t="s">
        <v>549</v>
      </c>
    </row>
    <row r="29" spans="1:10" ht="17.100000000000001" customHeight="1">
      <c r="A29" s="317">
        <v>5912</v>
      </c>
      <c r="B29" s="318" t="s">
        <v>177</v>
      </c>
      <c r="C29" s="318"/>
      <c r="D29" s="152"/>
      <c r="E29" s="69"/>
      <c r="F29" s="111"/>
      <c r="G29" s="69"/>
      <c r="H29" s="342">
        <f>SUM(F29:F30)</f>
        <v>0</v>
      </c>
      <c r="J29" s="104" t="s">
        <v>550</v>
      </c>
    </row>
    <row r="30" spans="1:10" ht="17.100000000000001" customHeight="1">
      <c r="A30" s="317"/>
      <c r="B30" s="318"/>
      <c r="C30" s="318"/>
      <c r="D30" s="155"/>
      <c r="E30" s="156"/>
      <c r="F30" s="157"/>
      <c r="G30" s="156"/>
      <c r="H30" s="341"/>
      <c r="J30" s="96" t="s">
        <v>551</v>
      </c>
    </row>
    <row r="31" spans="1:10" s="63" customFormat="1" ht="17.100000000000001" customHeight="1">
      <c r="A31" s="331">
        <v>6811</v>
      </c>
      <c r="B31" s="332" t="s">
        <v>188</v>
      </c>
      <c r="C31" s="330" t="s">
        <v>522</v>
      </c>
      <c r="D31" s="152" t="s">
        <v>545</v>
      </c>
      <c r="E31" s="69" t="s">
        <v>549</v>
      </c>
      <c r="F31" s="113">
        <v>150</v>
      </c>
      <c r="G31" s="69" t="s">
        <v>521</v>
      </c>
      <c r="H31" s="342">
        <f>SUM(F31:F32)</f>
        <v>300</v>
      </c>
      <c r="I31"/>
      <c r="J31" s="96" t="s">
        <v>552</v>
      </c>
    </row>
    <row r="32" spans="1:10" s="63" customFormat="1" ht="17.100000000000001" customHeight="1">
      <c r="A32" s="331"/>
      <c r="B32" s="332"/>
      <c r="C32" s="330"/>
      <c r="D32" s="155" t="s">
        <v>545</v>
      </c>
      <c r="E32" s="156" t="s">
        <v>548</v>
      </c>
      <c r="F32" s="158">
        <v>150</v>
      </c>
      <c r="G32" s="156" t="s">
        <v>521</v>
      </c>
      <c r="H32" s="341"/>
      <c r="I32"/>
      <c r="J32" s="96" t="s">
        <v>553</v>
      </c>
    </row>
    <row r="33" spans="1:10" s="63" customFormat="1" ht="17.100000000000001" customHeight="1">
      <c r="A33" s="317">
        <v>1106</v>
      </c>
      <c r="B33" s="318" t="s">
        <v>200</v>
      </c>
      <c r="C33" s="319" t="s">
        <v>559</v>
      </c>
      <c r="D33" s="152"/>
      <c r="E33" s="69"/>
      <c r="F33" s="113"/>
      <c r="G33" s="69"/>
      <c r="H33" s="342">
        <f>SUM(F33:F34)</f>
        <v>0</v>
      </c>
      <c r="I33"/>
      <c r="J33" s="95" t="s">
        <v>554</v>
      </c>
    </row>
    <row r="34" spans="1:10" ht="17.100000000000001" customHeight="1">
      <c r="A34" s="317"/>
      <c r="B34" s="318"/>
      <c r="C34" s="319"/>
      <c r="D34" s="155"/>
      <c r="E34" s="156"/>
      <c r="F34" s="157"/>
      <c r="G34" s="156"/>
      <c r="H34" s="341"/>
      <c r="J34" s="96" t="s">
        <v>555</v>
      </c>
    </row>
    <row r="35" spans="1:10" ht="17.100000000000001" customHeight="1">
      <c r="A35" s="317">
        <v>5364</v>
      </c>
      <c r="B35" s="318" t="s">
        <v>210</v>
      </c>
      <c r="C35" s="319" t="s">
        <v>559</v>
      </c>
      <c r="D35" s="152"/>
      <c r="E35" s="69"/>
      <c r="F35" s="111"/>
      <c r="G35" s="69"/>
      <c r="H35" s="342">
        <f>SUM(F35:F36)</f>
        <v>0</v>
      </c>
      <c r="J35" s="96" t="s">
        <v>556</v>
      </c>
    </row>
    <row r="36" spans="1:10" ht="17.100000000000001" customHeight="1">
      <c r="A36" s="317"/>
      <c r="B36" s="318"/>
      <c r="C36" s="319"/>
      <c r="D36" s="155"/>
      <c r="E36" s="156"/>
      <c r="F36" s="157"/>
      <c r="G36" s="156"/>
      <c r="H36" s="341"/>
      <c r="J36" s="95" t="s">
        <v>558</v>
      </c>
    </row>
    <row r="37" spans="1:10" ht="17.100000000000001" customHeight="1">
      <c r="A37" s="317">
        <v>6309</v>
      </c>
      <c r="B37" s="318" t="s">
        <v>220</v>
      </c>
      <c r="C37" s="319" t="s">
        <v>522</v>
      </c>
      <c r="D37" s="152" t="s">
        <v>545</v>
      </c>
      <c r="E37" s="69" t="s">
        <v>547</v>
      </c>
      <c r="F37" s="111">
        <v>75</v>
      </c>
      <c r="G37" s="69" t="s">
        <v>521</v>
      </c>
      <c r="H37" s="342">
        <f>SUM(F37:F39)</f>
        <v>300</v>
      </c>
      <c r="J37" s="96" t="s">
        <v>561</v>
      </c>
    </row>
    <row r="38" spans="1:10" ht="17.100000000000001" customHeight="1">
      <c r="A38" s="317"/>
      <c r="B38" s="318"/>
      <c r="C38" s="319"/>
      <c r="D38" s="69" t="s">
        <v>545</v>
      </c>
      <c r="E38" s="69" t="s">
        <v>553</v>
      </c>
      <c r="F38" s="111">
        <v>150</v>
      </c>
      <c r="G38" s="69" t="s">
        <v>521</v>
      </c>
      <c r="H38" s="340"/>
      <c r="J38" s="95" t="s">
        <v>562</v>
      </c>
    </row>
    <row r="39" spans="1:10" ht="17.100000000000001" customHeight="1">
      <c r="A39" s="317"/>
      <c r="B39" s="318"/>
      <c r="C39" s="319"/>
      <c r="D39" s="69" t="s">
        <v>544</v>
      </c>
      <c r="E39" s="69" t="s">
        <v>578</v>
      </c>
      <c r="F39" s="111">
        <v>75</v>
      </c>
      <c r="G39" s="69" t="s">
        <v>521</v>
      </c>
      <c r="H39" s="341"/>
      <c r="J39" s="96" t="s">
        <v>563</v>
      </c>
    </row>
    <row r="40" spans="1:10" ht="17.100000000000001" customHeight="1">
      <c r="A40" s="331">
        <v>7019</v>
      </c>
      <c r="B40" s="330" t="s">
        <v>230</v>
      </c>
      <c r="C40" s="330" t="s">
        <v>559</v>
      </c>
      <c r="D40" s="174" t="s">
        <v>544</v>
      </c>
      <c r="E40" s="75" t="s">
        <v>551</v>
      </c>
      <c r="F40" s="279">
        <v>150</v>
      </c>
      <c r="G40" s="75" t="s">
        <v>521</v>
      </c>
      <c r="H40" s="342">
        <f>SUM(F40:F41)</f>
        <v>150</v>
      </c>
      <c r="J40" s="95" t="s">
        <v>564</v>
      </c>
    </row>
    <row r="41" spans="1:10" s="64" customFormat="1" ht="17.100000000000001" customHeight="1">
      <c r="A41" s="331"/>
      <c r="B41" s="330"/>
      <c r="C41" s="330"/>
      <c r="D41" s="173"/>
      <c r="E41" s="199"/>
      <c r="F41" s="230"/>
      <c r="G41" s="199"/>
      <c r="H41" s="341"/>
      <c r="I41"/>
      <c r="J41" s="95" t="s">
        <v>565</v>
      </c>
    </row>
    <row r="42" spans="1:10" ht="17.100000000000001" customHeight="1">
      <c r="A42" s="329">
        <v>9610</v>
      </c>
      <c r="B42" s="318" t="s">
        <v>243</v>
      </c>
      <c r="C42" s="318"/>
      <c r="D42" s="152" t="s">
        <v>544</v>
      </c>
      <c r="E42" s="69" t="s">
        <v>567</v>
      </c>
      <c r="F42" s="111">
        <v>225</v>
      </c>
      <c r="G42" s="69" t="s">
        <v>543</v>
      </c>
      <c r="H42" s="342">
        <f>SUM(F42:F43)</f>
        <v>225</v>
      </c>
      <c r="J42" s="96" t="s">
        <v>566</v>
      </c>
    </row>
    <row r="43" spans="1:10" ht="17.100000000000001" customHeight="1">
      <c r="A43" s="329"/>
      <c r="B43" s="318"/>
      <c r="C43" s="318"/>
      <c r="D43" s="155"/>
      <c r="E43" s="156"/>
      <c r="F43" s="157"/>
      <c r="G43" s="156"/>
      <c r="H43" s="341"/>
      <c r="J43" s="96" t="s">
        <v>567</v>
      </c>
    </row>
    <row r="44" spans="1:10" ht="17.100000000000001" customHeight="1">
      <c r="A44" s="329">
        <v>9400</v>
      </c>
      <c r="B44" s="318" t="s">
        <v>255</v>
      </c>
      <c r="C44" s="318"/>
      <c r="D44" s="174" t="s">
        <v>544</v>
      </c>
      <c r="E44" s="75" t="s">
        <v>561</v>
      </c>
      <c r="F44" s="201">
        <v>113</v>
      </c>
      <c r="G44" s="75" t="s">
        <v>543</v>
      </c>
      <c r="H44" s="342">
        <f>SUM(F44:F45)</f>
        <v>226</v>
      </c>
      <c r="J44" s="96" t="s">
        <v>568</v>
      </c>
    </row>
    <row r="45" spans="1:10" ht="17.100000000000001" customHeight="1">
      <c r="A45" s="329"/>
      <c r="B45" s="318"/>
      <c r="C45" s="318"/>
      <c r="D45" s="69" t="s">
        <v>544</v>
      </c>
      <c r="E45" s="69" t="s">
        <v>561</v>
      </c>
      <c r="F45" s="111">
        <v>113</v>
      </c>
      <c r="G45" s="69" t="s">
        <v>543</v>
      </c>
      <c r="H45" s="341"/>
      <c r="J45" s="96" t="s">
        <v>569</v>
      </c>
    </row>
    <row r="46" spans="1:10" ht="17.100000000000001" customHeight="1">
      <c r="A46" s="329">
        <v>3385</v>
      </c>
      <c r="B46" s="330" t="s">
        <v>264</v>
      </c>
      <c r="C46" s="330" t="s">
        <v>559</v>
      </c>
      <c r="D46" s="174" t="s">
        <v>544</v>
      </c>
      <c r="E46" s="75" t="s">
        <v>551</v>
      </c>
      <c r="F46" s="279">
        <v>75</v>
      </c>
      <c r="G46" s="75" t="s">
        <v>543</v>
      </c>
      <c r="H46" s="342">
        <f>SUM(F46:F47)</f>
        <v>75</v>
      </c>
      <c r="J46" s="96" t="s">
        <v>569</v>
      </c>
    </row>
    <row r="47" spans="1:10" s="64" customFormat="1" ht="17.100000000000001" customHeight="1">
      <c r="A47" s="329"/>
      <c r="B47" s="330"/>
      <c r="C47" s="330"/>
      <c r="D47" s="173"/>
      <c r="E47" s="199"/>
      <c r="F47" s="230"/>
      <c r="G47" s="199"/>
      <c r="H47" s="341"/>
      <c r="I47"/>
      <c r="J47" s="96" t="s">
        <v>570</v>
      </c>
    </row>
    <row r="48" spans="1:10" ht="17.100000000000001" customHeight="1">
      <c r="A48" s="317">
        <v>8116</v>
      </c>
      <c r="B48" s="318" t="s">
        <v>273</v>
      </c>
      <c r="C48" s="318"/>
      <c r="D48" s="152"/>
      <c r="E48" s="69"/>
      <c r="F48" s="111"/>
      <c r="G48" s="69"/>
      <c r="H48" s="342">
        <f>SUM(F48:F49)</f>
        <v>0</v>
      </c>
      <c r="J48" s="95" t="s">
        <v>571</v>
      </c>
    </row>
    <row r="49" spans="1:10" ht="17.100000000000001" customHeight="1">
      <c r="A49" s="317"/>
      <c r="B49" s="318"/>
      <c r="C49" s="318"/>
      <c r="D49" s="155"/>
      <c r="E49" s="156"/>
      <c r="F49" s="157"/>
      <c r="G49" s="156"/>
      <c r="H49" s="341"/>
      <c r="J49" s="95" t="s">
        <v>578</v>
      </c>
    </row>
    <row r="50" spans="1:10" ht="17.100000000000001" customHeight="1">
      <c r="A50" s="336">
        <v>3386</v>
      </c>
      <c r="B50" s="333" t="s">
        <v>283</v>
      </c>
      <c r="C50" s="333" t="s">
        <v>559</v>
      </c>
      <c r="D50" s="152" t="s">
        <v>545</v>
      </c>
      <c r="E50" s="69" t="s">
        <v>547</v>
      </c>
      <c r="F50" s="111">
        <v>75</v>
      </c>
      <c r="G50" s="69" t="s">
        <v>543</v>
      </c>
      <c r="H50" s="342">
        <f>SUM(F50:F57)</f>
        <v>750</v>
      </c>
      <c r="J50" s="95" t="s">
        <v>579</v>
      </c>
    </row>
    <row r="51" spans="1:10" s="64" customFormat="1" ht="17.100000000000001" customHeight="1">
      <c r="A51" s="337"/>
      <c r="B51" s="334"/>
      <c r="C51" s="334"/>
      <c r="D51" s="152" t="s">
        <v>545</v>
      </c>
      <c r="E51" s="69" t="s">
        <v>584</v>
      </c>
      <c r="F51" s="111">
        <v>75</v>
      </c>
      <c r="G51" s="69" t="s">
        <v>543</v>
      </c>
      <c r="H51" s="340"/>
      <c r="I51"/>
      <c r="J51" s="150" t="s">
        <v>580</v>
      </c>
    </row>
    <row r="52" spans="1:10" s="64" customFormat="1" ht="17.100000000000001" customHeight="1">
      <c r="A52" s="337"/>
      <c r="B52" s="334"/>
      <c r="C52" s="334"/>
      <c r="D52" s="152" t="s">
        <v>545</v>
      </c>
      <c r="E52" s="69" t="s">
        <v>549</v>
      </c>
      <c r="F52" s="111">
        <v>150</v>
      </c>
      <c r="G52" s="69" t="s">
        <v>543</v>
      </c>
      <c r="H52" s="340"/>
      <c r="I52"/>
      <c r="J52" s="96" t="s">
        <v>584</v>
      </c>
    </row>
    <row r="53" spans="1:10" s="64" customFormat="1" ht="17.100000000000001" customHeight="1">
      <c r="A53" s="337"/>
      <c r="B53" s="334"/>
      <c r="C53" s="334"/>
      <c r="D53" s="152" t="s">
        <v>545</v>
      </c>
      <c r="E53" s="69" t="s">
        <v>549</v>
      </c>
      <c r="F53" s="113">
        <v>150</v>
      </c>
      <c r="G53" s="69" t="s">
        <v>543</v>
      </c>
      <c r="H53" s="340"/>
      <c r="I53"/>
      <c r="J53" s="95" t="s">
        <v>585</v>
      </c>
    </row>
    <row r="54" spans="1:10" s="64" customFormat="1" ht="17.100000000000001" customHeight="1">
      <c r="A54" s="337"/>
      <c r="B54" s="334"/>
      <c r="C54" s="334"/>
      <c r="D54" s="268" t="s">
        <v>545</v>
      </c>
      <c r="E54" s="69" t="s">
        <v>553</v>
      </c>
      <c r="F54" s="113">
        <v>150</v>
      </c>
      <c r="G54" s="69" t="s">
        <v>543</v>
      </c>
      <c r="H54" s="340"/>
      <c r="I54"/>
      <c r="J54" s="95"/>
    </row>
    <row r="55" spans="1:10" s="64" customFormat="1" ht="17.100000000000001" customHeight="1">
      <c r="A55" s="337"/>
      <c r="B55" s="334"/>
      <c r="C55" s="334"/>
      <c r="D55" s="152" t="s">
        <v>545</v>
      </c>
      <c r="E55" s="69" t="s">
        <v>556</v>
      </c>
      <c r="F55" s="111">
        <v>75</v>
      </c>
      <c r="G55" s="69" t="s">
        <v>543</v>
      </c>
      <c r="H55" s="340"/>
      <c r="I55"/>
      <c r="J55" s="95"/>
    </row>
    <row r="56" spans="1:10" s="64" customFormat="1" ht="17.100000000000001" customHeight="1">
      <c r="A56" s="337"/>
      <c r="B56" s="334"/>
      <c r="C56" s="334"/>
      <c r="D56" s="152" t="s">
        <v>545</v>
      </c>
      <c r="E56" s="69" t="s">
        <v>584</v>
      </c>
      <c r="F56" s="111">
        <v>75</v>
      </c>
      <c r="G56" s="69" t="s">
        <v>543</v>
      </c>
      <c r="H56" s="340"/>
      <c r="I56"/>
      <c r="J56" s="95"/>
    </row>
    <row r="57" spans="1:10" s="64" customFormat="1" ht="17.100000000000001" customHeight="1">
      <c r="A57" s="338"/>
      <c r="B57" s="335"/>
      <c r="C57" s="335"/>
      <c r="D57" s="155"/>
      <c r="E57" s="156"/>
      <c r="F57" s="163"/>
      <c r="G57" s="156"/>
      <c r="H57" s="341"/>
      <c r="I57"/>
      <c r="J57" s="95"/>
    </row>
    <row r="58" spans="1:10" ht="17.100000000000001" customHeight="1">
      <c r="A58" s="317">
        <v>5648</v>
      </c>
      <c r="B58" s="318" t="s">
        <v>291</v>
      </c>
      <c r="C58" s="330" t="s">
        <v>559</v>
      </c>
      <c r="D58" s="152" t="s">
        <v>545</v>
      </c>
      <c r="E58" s="69" t="s">
        <v>556</v>
      </c>
      <c r="F58" s="111">
        <v>75</v>
      </c>
      <c r="G58" s="69" t="s">
        <v>521</v>
      </c>
      <c r="H58" s="342">
        <f>SUM(F58:F59)</f>
        <v>75</v>
      </c>
      <c r="J58" s="150"/>
    </row>
    <row r="59" spans="1:10" ht="17.100000000000001" customHeight="1">
      <c r="A59" s="317"/>
      <c r="B59" s="318"/>
      <c r="C59" s="330"/>
      <c r="D59" s="155"/>
      <c r="E59" s="156"/>
      <c r="F59" s="157"/>
      <c r="G59" s="156"/>
      <c r="H59" s="341"/>
      <c r="J59" s="96"/>
    </row>
    <row r="60" spans="1:10" s="64" customFormat="1" ht="17.100000000000001" customHeight="1">
      <c r="A60" s="331">
        <v>9950</v>
      </c>
      <c r="B60" s="330" t="s">
        <v>302</v>
      </c>
      <c r="C60" s="330" t="s">
        <v>559</v>
      </c>
      <c r="D60" s="152"/>
      <c r="E60" s="69"/>
      <c r="F60" s="161"/>
      <c r="G60" s="69"/>
      <c r="H60" s="342">
        <f>SUM(F60:F61)</f>
        <v>0</v>
      </c>
      <c r="I60"/>
      <c r="J60" s="95"/>
    </row>
    <row r="61" spans="1:10" s="64" customFormat="1" ht="17.100000000000001" customHeight="1">
      <c r="A61" s="331"/>
      <c r="B61" s="330"/>
      <c r="C61" s="330"/>
      <c r="D61" s="155"/>
      <c r="E61" s="156"/>
      <c r="F61" s="163"/>
      <c r="G61" s="156"/>
      <c r="H61" s="341"/>
      <c r="I61"/>
    </row>
    <row r="62" spans="1:10" s="64" customFormat="1" ht="17.100000000000001" customHeight="1">
      <c r="A62" s="329">
        <v>9298</v>
      </c>
      <c r="B62" s="330" t="s">
        <v>312</v>
      </c>
      <c r="C62" s="330" t="s">
        <v>559</v>
      </c>
      <c r="D62" s="152" t="s">
        <v>544</v>
      </c>
      <c r="E62" s="69" t="s">
        <v>551</v>
      </c>
      <c r="F62" s="160">
        <v>75</v>
      </c>
      <c r="G62" s="69" t="s">
        <v>521</v>
      </c>
      <c r="H62" s="342">
        <f>SUM(F62:F63)</f>
        <v>188</v>
      </c>
      <c r="I62"/>
    </row>
    <row r="63" spans="1:10" s="64" customFormat="1" ht="17.100000000000001" customHeight="1">
      <c r="A63" s="329"/>
      <c r="B63" s="330"/>
      <c r="C63" s="330"/>
      <c r="D63" s="155" t="s">
        <v>544</v>
      </c>
      <c r="E63" s="156" t="s">
        <v>561</v>
      </c>
      <c r="F63" s="162">
        <v>113</v>
      </c>
      <c r="G63" s="156" t="s">
        <v>521</v>
      </c>
      <c r="H63" s="341"/>
      <c r="I63"/>
    </row>
    <row r="64" spans="1:10" ht="17.100000000000001" customHeight="1">
      <c r="A64" s="317">
        <v>6688</v>
      </c>
      <c r="B64" s="318" t="s">
        <v>322</v>
      </c>
      <c r="C64" s="319" t="s">
        <v>559</v>
      </c>
      <c r="D64" s="152" t="s">
        <v>545</v>
      </c>
      <c r="E64" s="69" t="s">
        <v>546</v>
      </c>
      <c r="F64" s="111">
        <v>150</v>
      </c>
      <c r="G64" s="69" t="s">
        <v>521</v>
      </c>
      <c r="H64" s="342">
        <f>SUM(F64:F65)</f>
        <v>150</v>
      </c>
    </row>
    <row r="65" spans="1:9" ht="17.100000000000001" customHeight="1">
      <c r="A65" s="317"/>
      <c r="B65" s="318"/>
      <c r="C65" s="319"/>
      <c r="D65" s="155"/>
      <c r="E65" s="156"/>
      <c r="F65" s="157"/>
      <c r="G65" s="156"/>
      <c r="H65" s="341"/>
    </row>
    <row r="66" spans="1:9" ht="17.100000000000001" customHeight="1">
      <c r="A66" s="317">
        <v>5950</v>
      </c>
      <c r="B66" s="318" t="s">
        <v>329</v>
      </c>
      <c r="C66" s="318"/>
      <c r="D66" s="152"/>
      <c r="E66" s="69"/>
      <c r="F66" s="111"/>
      <c r="G66" s="69"/>
      <c r="H66" s="342">
        <f>SUM(F66:F67)</f>
        <v>0</v>
      </c>
    </row>
    <row r="67" spans="1:9" ht="17.100000000000001" customHeight="1">
      <c r="A67" s="317"/>
      <c r="B67" s="318"/>
      <c r="C67" s="318"/>
      <c r="D67" s="155"/>
      <c r="E67" s="156"/>
      <c r="F67" s="157"/>
      <c r="G67" s="156"/>
      <c r="H67" s="341"/>
    </row>
    <row r="68" spans="1:9" ht="17.100000000000001" customHeight="1">
      <c r="A68" s="317">
        <v>5875</v>
      </c>
      <c r="B68" s="318" t="s">
        <v>338</v>
      </c>
      <c r="C68" s="319" t="s">
        <v>559</v>
      </c>
      <c r="D68" s="152" t="s">
        <v>544</v>
      </c>
      <c r="E68" s="69" t="s">
        <v>561</v>
      </c>
      <c r="F68" s="111">
        <v>113</v>
      </c>
      <c r="G68" s="69" t="s">
        <v>521</v>
      </c>
      <c r="H68" s="342">
        <f>SUM(F68:F70)</f>
        <v>263</v>
      </c>
    </row>
    <row r="69" spans="1:9" ht="17.100000000000001" customHeight="1">
      <c r="A69" s="317"/>
      <c r="B69" s="318"/>
      <c r="C69" s="319"/>
      <c r="D69" s="152" t="s">
        <v>545</v>
      </c>
      <c r="E69" s="69" t="s">
        <v>584</v>
      </c>
      <c r="F69" s="111">
        <v>75</v>
      </c>
      <c r="G69" s="69" t="s">
        <v>521</v>
      </c>
      <c r="H69" s="340"/>
    </row>
    <row r="70" spans="1:9" ht="17.100000000000001" customHeight="1">
      <c r="A70" s="317"/>
      <c r="B70" s="318"/>
      <c r="C70" s="319"/>
      <c r="D70" s="155" t="s">
        <v>545</v>
      </c>
      <c r="E70" s="156" t="s">
        <v>585</v>
      </c>
      <c r="F70" s="157">
        <v>75</v>
      </c>
      <c r="G70" s="156" t="s">
        <v>521</v>
      </c>
      <c r="H70" s="341"/>
    </row>
    <row r="71" spans="1:9" ht="17.100000000000001" customHeight="1">
      <c r="A71" s="320">
        <v>6824</v>
      </c>
      <c r="B71" s="323" t="s">
        <v>348</v>
      </c>
      <c r="C71" s="326" t="s">
        <v>559</v>
      </c>
      <c r="D71" s="152" t="s">
        <v>544</v>
      </c>
      <c r="E71" s="69" t="s">
        <v>551</v>
      </c>
      <c r="F71" s="111">
        <v>150</v>
      </c>
      <c r="G71" s="69" t="s">
        <v>521</v>
      </c>
      <c r="H71" s="342">
        <f>SUM(F71:F74)</f>
        <v>375</v>
      </c>
    </row>
    <row r="72" spans="1:9" ht="17.100000000000001" customHeight="1">
      <c r="A72" s="321"/>
      <c r="B72" s="324"/>
      <c r="C72" s="327"/>
      <c r="D72" s="69" t="s">
        <v>544</v>
      </c>
      <c r="E72" s="69" t="s">
        <v>551</v>
      </c>
      <c r="F72" s="111">
        <v>75</v>
      </c>
      <c r="G72" s="69" t="s">
        <v>521</v>
      </c>
      <c r="H72" s="340"/>
    </row>
    <row r="73" spans="1:9" ht="17.100000000000001" customHeight="1">
      <c r="A73" s="322"/>
      <c r="B73" s="325"/>
      <c r="C73" s="328"/>
      <c r="D73" s="69" t="s">
        <v>544</v>
      </c>
      <c r="E73" s="69" t="s">
        <v>551</v>
      </c>
      <c r="F73" s="157">
        <v>75</v>
      </c>
      <c r="G73" s="156" t="s">
        <v>521</v>
      </c>
      <c r="H73" s="341"/>
    </row>
    <row r="74" spans="1:9" ht="17.100000000000001" customHeight="1">
      <c r="A74" s="320">
        <v>7282</v>
      </c>
      <c r="B74" s="323" t="s">
        <v>357</v>
      </c>
      <c r="C74" s="326" t="s">
        <v>559</v>
      </c>
      <c r="D74" s="174" t="s">
        <v>544</v>
      </c>
      <c r="E74" s="75" t="s">
        <v>551</v>
      </c>
      <c r="F74" s="111">
        <v>75</v>
      </c>
      <c r="G74" s="69" t="s">
        <v>543</v>
      </c>
      <c r="H74" s="342">
        <f>SUM(F74:F75)</f>
        <v>75</v>
      </c>
    </row>
    <row r="75" spans="1:9" ht="17.100000000000001" customHeight="1">
      <c r="A75" s="322"/>
      <c r="B75" s="325"/>
      <c r="C75" s="325"/>
      <c r="D75" s="173"/>
      <c r="E75" s="199"/>
      <c r="F75" s="157"/>
      <c r="G75" s="156"/>
      <c r="H75" s="341"/>
    </row>
    <row r="76" spans="1:9" s="64" customFormat="1" ht="17.100000000000001" customHeight="1">
      <c r="A76" s="329">
        <v>3691</v>
      </c>
      <c r="B76" s="330" t="s">
        <v>365</v>
      </c>
      <c r="C76" s="330" t="s">
        <v>559</v>
      </c>
      <c r="D76" s="152" t="s">
        <v>545</v>
      </c>
      <c r="E76" s="69" t="s">
        <v>553</v>
      </c>
      <c r="F76" s="160">
        <v>150</v>
      </c>
      <c r="G76" s="69" t="s">
        <v>521</v>
      </c>
      <c r="H76" s="342">
        <f>SUM(F76:F81)</f>
        <v>901</v>
      </c>
      <c r="I76"/>
    </row>
    <row r="77" spans="1:9" s="64" customFormat="1" ht="17.100000000000001" customHeight="1">
      <c r="A77" s="329"/>
      <c r="B77" s="330"/>
      <c r="C77" s="330"/>
      <c r="D77" s="69" t="s">
        <v>545</v>
      </c>
      <c r="E77" s="69" t="s">
        <v>553</v>
      </c>
      <c r="F77" s="160">
        <v>150</v>
      </c>
      <c r="G77" s="69" t="s">
        <v>521</v>
      </c>
      <c r="H77" s="340"/>
      <c r="I77"/>
    </row>
    <row r="78" spans="1:9" s="64" customFormat="1" ht="17.100000000000001" customHeight="1">
      <c r="A78" s="329"/>
      <c r="B78" s="330"/>
      <c r="C78" s="330"/>
      <c r="D78" s="69" t="s">
        <v>545</v>
      </c>
      <c r="E78" s="69" t="s">
        <v>553</v>
      </c>
      <c r="F78" s="160">
        <v>150</v>
      </c>
      <c r="G78" s="69" t="s">
        <v>521</v>
      </c>
      <c r="H78" s="340"/>
      <c r="I78"/>
    </row>
    <row r="79" spans="1:9" s="64" customFormat="1" ht="17.100000000000001" customHeight="1">
      <c r="A79" s="329"/>
      <c r="B79" s="330"/>
      <c r="C79" s="330"/>
      <c r="D79" s="69" t="s">
        <v>544</v>
      </c>
      <c r="E79" s="69" t="s">
        <v>568</v>
      </c>
      <c r="F79" s="113">
        <v>113</v>
      </c>
      <c r="G79" s="69" t="s">
        <v>521</v>
      </c>
      <c r="H79" s="340"/>
      <c r="I79"/>
    </row>
    <row r="80" spans="1:9" s="64" customFormat="1" ht="17.100000000000001" customHeight="1">
      <c r="A80" s="329"/>
      <c r="B80" s="330"/>
      <c r="C80" s="330"/>
      <c r="D80" s="69" t="s">
        <v>544</v>
      </c>
      <c r="E80" s="69" t="s">
        <v>561</v>
      </c>
      <c r="F80" s="113">
        <v>113</v>
      </c>
      <c r="G80" s="69" t="s">
        <v>521</v>
      </c>
      <c r="H80" s="340"/>
      <c r="I80"/>
    </row>
    <row r="81" spans="1:9" s="64" customFormat="1" ht="17.100000000000001" customHeight="1">
      <c r="A81" s="329"/>
      <c r="B81" s="330"/>
      <c r="C81" s="330"/>
      <c r="D81" s="155" t="s">
        <v>544</v>
      </c>
      <c r="E81" s="156" t="s">
        <v>579</v>
      </c>
      <c r="F81" s="162">
        <v>225</v>
      </c>
      <c r="G81" s="156" t="s">
        <v>521</v>
      </c>
      <c r="H81" s="341"/>
      <c r="I81"/>
    </row>
    <row r="82" spans="1:9" ht="17.100000000000001" customHeight="1">
      <c r="A82" s="317">
        <v>5677</v>
      </c>
      <c r="B82" s="318" t="s">
        <v>374</v>
      </c>
      <c r="C82" s="318"/>
      <c r="D82" s="152"/>
      <c r="E82" s="69"/>
      <c r="F82" s="111"/>
      <c r="G82" s="69"/>
      <c r="H82" s="342">
        <f>SUM(F82:F83)</f>
        <v>0</v>
      </c>
    </row>
    <row r="83" spans="1:9" ht="17.100000000000001" customHeight="1">
      <c r="A83" s="317"/>
      <c r="B83" s="318"/>
      <c r="C83" s="318"/>
      <c r="D83" s="155"/>
      <c r="E83" s="156"/>
      <c r="F83" s="157"/>
      <c r="G83" s="156"/>
      <c r="H83" s="341"/>
    </row>
    <row r="84" spans="1:9" ht="17.100000000000001" customHeight="1">
      <c r="A84" s="317">
        <v>9401</v>
      </c>
      <c r="B84" s="318" t="s">
        <v>384</v>
      </c>
      <c r="C84" s="318"/>
      <c r="D84" s="152"/>
      <c r="E84" s="69"/>
      <c r="F84" s="111"/>
      <c r="G84" s="69"/>
      <c r="H84" s="342">
        <f>SUM(F84:F85)</f>
        <v>0</v>
      </c>
    </row>
    <row r="85" spans="1:9" ht="17.100000000000001" customHeight="1">
      <c r="A85" s="317"/>
      <c r="B85" s="318"/>
      <c r="C85" s="318"/>
      <c r="D85" s="155"/>
      <c r="E85" s="156"/>
      <c r="F85" s="157"/>
      <c r="G85" s="156"/>
      <c r="H85" s="341"/>
    </row>
    <row r="86" spans="1:9" ht="17.100000000000001" customHeight="1">
      <c r="A86" s="317">
        <v>6390</v>
      </c>
      <c r="B86" s="318" t="s">
        <v>392</v>
      </c>
      <c r="C86" s="319" t="s">
        <v>522</v>
      </c>
      <c r="D86" s="152"/>
      <c r="E86" s="69"/>
      <c r="F86" s="111"/>
      <c r="G86" s="69"/>
      <c r="H86" s="342">
        <f>SUM(F86:F87)</f>
        <v>0</v>
      </c>
    </row>
    <row r="87" spans="1:9" ht="17.100000000000001" customHeight="1">
      <c r="A87" s="317"/>
      <c r="B87" s="318"/>
      <c r="C87" s="319"/>
      <c r="D87" s="155"/>
      <c r="E87" s="156"/>
      <c r="F87" s="157"/>
      <c r="G87" s="156"/>
      <c r="H87" s="341"/>
    </row>
    <row r="88" spans="1:9" ht="17.100000000000001" customHeight="1">
      <c r="A88" s="317">
        <v>5920</v>
      </c>
      <c r="B88" s="318" t="s">
        <v>400</v>
      </c>
      <c r="C88" s="319" t="s">
        <v>559</v>
      </c>
      <c r="D88" s="152" t="s">
        <v>545</v>
      </c>
      <c r="E88" s="69" t="s">
        <v>553</v>
      </c>
      <c r="F88" s="111">
        <v>150</v>
      </c>
      <c r="G88" s="69" t="s">
        <v>521</v>
      </c>
      <c r="H88" s="342">
        <f>SUM(F88:F89)</f>
        <v>263</v>
      </c>
    </row>
    <row r="89" spans="1:9" ht="17.100000000000001" customHeight="1">
      <c r="A89" s="317"/>
      <c r="B89" s="318"/>
      <c r="C89" s="319"/>
      <c r="D89" s="155" t="s">
        <v>544</v>
      </c>
      <c r="E89" s="156" t="s">
        <v>558</v>
      </c>
      <c r="F89" s="157">
        <v>113</v>
      </c>
      <c r="G89" s="156" t="s">
        <v>521</v>
      </c>
      <c r="H89" s="341"/>
    </row>
    <row r="90" spans="1:9" ht="17.100000000000001" customHeight="1">
      <c r="A90" s="317">
        <v>1080</v>
      </c>
      <c r="B90" s="318" t="s">
        <v>408</v>
      </c>
      <c r="C90" s="319" t="s">
        <v>522</v>
      </c>
      <c r="D90" s="152"/>
      <c r="E90" s="69"/>
      <c r="F90" s="111"/>
      <c r="G90" s="69"/>
      <c r="H90" s="342">
        <f>SUM(F90:F91)</f>
        <v>0</v>
      </c>
    </row>
    <row r="91" spans="1:9" ht="17.100000000000001" customHeight="1">
      <c r="A91" s="317"/>
      <c r="B91" s="318"/>
      <c r="C91" s="319"/>
      <c r="D91" s="155"/>
      <c r="E91" s="156"/>
      <c r="F91" s="157"/>
      <c r="G91" s="156"/>
      <c r="H91" s="341"/>
    </row>
    <row r="92" spans="1:9" ht="17.100000000000001" customHeight="1">
      <c r="A92" s="317">
        <v>2386</v>
      </c>
      <c r="B92" s="318" t="s">
        <v>417</v>
      </c>
      <c r="C92" s="319" t="s">
        <v>559</v>
      </c>
      <c r="D92" s="152" t="s">
        <v>545</v>
      </c>
      <c r="E92" s="69" t="s">
        <v>553</v>
      </c>
      <c r="F92" s="111">
        <v>150</v>
      </c>
      <c r="G92" s="69" t="s">
        <v>521</v>
      </c>
      <c r="H92" s="342">
        <f>SUM(F92:F93)</f>
        <v>150</v>
      </c>
    </row>
    <row r="93" spans="1:9" ht="17.100000000000001" customHeight="1">
      <c r="A93" s="317"/>
      <c r="B93" s="318"/>
      <c r="C93" s="319"/>
      <c r="D93" s="155"/>
      <c r="E93" s="156"/>
      <c r="F93" s="157"/>
      <c r="G93" s="156"/>
      <c r="H93" s="341"/>
    </row>
    <row r="94" spans="1:9" ht="17.100000000000001" customHeight="1">
      <c r="A94" s="317">
        <v>9193</v>
      </c>
      <c r="B94" s="318" t="s">
        <v>425</v>
      </c>
      <c r="C94" s="319" t="s">
        <v>559</v>
      </c>
      <c r="D94" s="174" t="s">
        <v>545</v>
      </c>
      <c r="E94" s="75" t="s">
        <v>554</v>
      </c>
      <c r="F94" s="201">
        <v>75</v>
      </c>
      <c r="G94" s="75" t="s">
        <v>521</v>
      </c>
      <c r="H94" s="342">
        <f>SUM(F94:F99)</f>
        <v>3325</v>
      </c>
    </row>
    <row r="95" spans="1:9" ht="17.100000000000001" customHeight="1">
      <c r="A95" s="317"/>
      <c r="B95" s="318"/>
      <c r="C95" s="319"/>
      <c r="D95" s="266" t="s">
        <v>545</v>
      </c>
      <c r="E95" s="70" t="s">
        <v>553</v>
      </c>
      <c r="F95" s="267">
        <v>150</v>
      </c>
      <c r="G95" s="70" t="s">
        <v>521</v>
      </c>
      <c r="H95" s="340"/>
    </row>
    <row r="96" spans="1:9" ht="17.100000000000001" customHeight="1">
      <c r="A96" s="317"/>
      <c r="B96" s="318"/>
      <c r="C96" s="319"/>
      <c r="D96" s="266" t="s">
        <v>545</v>
      </c>
      <c r="E96" s="70" t="s">
        <v>553</v>
      </c>
      <c r="F96" s="267">
        <v>150</v>
      </c>
      <c r="G96" s="70" t="s">
        <v>521</v>
      </c>
      <c r="H96" s="340"/>
    </row>
    <row r="97" spans="1:8" ht="17.100000000000001" customHeight="1">
      <c r="A97" s="317"/>
      <c r="B97" s="318"/>
      <c r="C97" s="319"/>
      <c r="D97" s="266" t="s">
        <v>545</v>
      </c>
      <c r="E97" s="70" t="s">
        <v>555</v>
      </c>
      <c r="F97" s="234">
        <v>2600</v>
      </c>
      <c r="G97" s="70" t="s">
        <v>521</v>
      </c>
      <c r="H97" s="340"/>
    </row>
    <row r="98" spans="1:8" ht="17.100000000000001" customHeight="1">
      <c r="A98" s="317"/>
      <c r="B98" s="318"/>
      <c r="C98" s="319"/>
      <c r="D98" s="69" t="s">
        <v>544</v>
      </c>
      <c r="E98" s="69"/>
      <c r="F98" s="113">
        <v>350</v>
      </c>
      <c r="G98" s="69" t="s">
        <v>521</v>
      </c>
      <c r="H98" s="340"/>
    </row>
    <row r="99" spans="1:8" ht="17.100000000000001" customHeight="1">
      <c r="A99" s="317"/>
      <c r="B99" s="318"/>
      <c r="C99" s="319"/>
      <c r="D99" s="173"/>
      <c r="E99" s="199"/>
      <c r="F99" s="200"/>
      <c r="G99" s="199"/>
      <c r="H99" s="341"/>
    </row>
    <row r="100" spans="1:8" ht="17.100000000000001" customHeight="1">
      <c r="A100" s="317">
        <v>1702</v>
      </c>
      <c r="B100" s="318" t="s">
        <v>434</v>
      </c>
      <c r="C100" s="318"/>
      <c r="D100" s="152"/>
      <c r="E100" s="69"/>
      <c r="F100" s="111"/>
      <c r="G100" s="69"/>
      <c r="H100" s="342">
        <f>SUM(F100:F101)</f>
        <v>0</v>
      </c>
    </row>
    <row r="101" spans="1:8" ht="17.100000000000001" customHeight="1">
      <c r="A101" s="317"/>
      <c r="B101" s="318"/>
      <c r="C101" s="318"/>
      <c r="D101" s="155"/>
      <c r="E101" s="156"/>
      <c r="F101" s="157"/>
      <c r="G101" s="156"/>
      <c r="H101" s="341"/>
    </row>
    <row r="102" spans="1:8" ht="17.100000000000001" customHeight="1">
      <c r="A102" s="317">
        <v>3387</v>
      </c>
      <c r="B102" s="318" t="s">
        <v>443</v>
      </c>
      <c r="C102" s="319" t="s">
        <v>559</v>
      </c>
      <c r="D102" s="152" t="s">
        <v>544</v>
      </c>
      <c r="E102" s="69" t="s">
        <v>561</v>
      </c>
      <c r="F102" s="111">
        <v>113</v>
      </c>
      <c r="G102" s="69" t="s">
        <v>521</v>
      </c>
      <c r="H102" s="342">
        <f>SUM(F102:F104)</f>
        <v>339</v>
      </c>
    </row>
    <row r="103" spans="1:8" ht="17.100000000000001" customHeight="1">
      <c r="A103" s="317"/>
      <c r="B103" s="318"/>
      <c r="C103" s="319"/>
      <c r="D103" s="69" t="s">
        <v>544</v>
      </c>
      <c r="E103" s="69" t="s">
        <v>561</v>
      </c>
      <c r="F103" s="111">
        <v>113</v>
      </c>
      <c r="G103" s="69" t="s">
        <v>521</v>
      </c>
      <c r="H103" s="340"/>
    </row>
    <row r="104" spans="1:8" ht="17.100000000000001" customHeight="1">
      <c r="A104" s="317"/>
      <c r="B104" s="318"/>
      <c r="C104" s="319"/>
      <c r="D104" s="155" t="s">
        <v>544</v>
      </c>
      <c r="E104" s="156" t="s">
        <v>568</v>
      </c>
      <c r="F104" s="157">
        <v>113</v>
      </c>
      <c r="G104" s="156" t="s">
        <v>521</v>
      </c>
      <c r="H104" s="341"/>
    </row>
    <row r="105" spans="1:8" ht="17.100000000000001" customHeight="1">
      <c r="A105" s="320">
        <v>9191</v>
      </c>
      <c r="B105" s="323" t="s">
        <v>451</v>
      </c>
      <c r="C105" s="326" t="s">
        <v>559</v>
      </c>
      <c r="D105" s="69" t="s">
        <v>545</v>
      </c>
      <c r="E105" s="69" t="s">
        <v>556</v>
      </c>
      <c r="F105" s="111">
        <v>75</v>
      </c>
      <c r="G105" s="69" t="s">
        <v>543</v>
      </c>
      <c r="H105" s="343">
        <f>SUM(F105:F118)</f>
        <v>29275</v>
      </c>
    </row>
    <row r="106" spans="1:8" ht="17.100000000000001" customHeight="1">
      <c r="A106" s="321"/>
      <c r="B106" s="324"/>
      <c r="C106" s="327"/>
      <c r="D106" s="69" t="s">
        <v>545</v>
      </c>
      <c r="E106" s="70" t="s">
        <v>547</v>
      </c>
      <c r="F106" s="234">
        <v>75</v>
      </c>
      <c r="G106" s="70" t="s">
        <v>543</v>
      </c>
      <c r="H106" s="345"/>
    </row>
    <row r="107" spans="1:8" ht="17.100000000000001" customHeight="1">
      <c r="A107" s="321"/>
      <c r="B107" s="324"/>
      <c r="C107" s="327"/>
      <c r="D107" s="69" t="s">
        <v>545</v>
      </c>
      <c r="E107" s="70" t="s">
        <v>547</v>
      </c>
      <c r="F107" s="234">
        <v>150</v>
      </c>
      <c r="G107" s="70" t="s">
        <v>543</v>
      </c>
      <c r="H107" s="345"/>
    </row>
    <row r="108" spans="1:8" ht="17.100000000000001" customHeight="1">
      <c r="A108" s="321"/>
      <c r="B108" s="324"/>
      <c r="C108" s="327"/>
      <c r="D108" s="266" t="s">
        <v>545</v>
      </c>
      <c r="E108" s="69" t="s">
        <v>554</v>
      </c>
      <c r="F108" s="234">
        <v>75</v>
      </c>
      <c r="G108" s="70" t="s">
        <v>543</v>
      </c>
      <c r="H108" s="345"/>
    </row>
    <row r="109" spans="1:8" ht="17.100000000000001" customHeight="1">
      <c r="A109" s="321"/>
      <c r="B109" s="324"/>
      <c r="C109" s="327"/>
      <c r="D109" s="69" t="s">
        <v>545</v>
      </c>
      <c r="E109" s="69" t="s">
        <v>555</v>
      </c>
      <c r="F109" s="111">
        <v>2600</v>
      </c>
      <c r="G109" s="69" t="s">
        <v>521</v>
      </c>
      <c r="H109" s="345"/>
    </row>
    <row r="110" spans="1:8" ht="17.100000000000001" customHeight="1">
      <c r="A110" s="321"/>
      <c r="B110" s="324"/>
      <c r="C110" s="327"/>
      <c r="D110" s="69" t="s">
        <v>545</v>
      </c>
      <c r="E110" s="69" t="s">
        <v>555</v>
      </c>
      <c r="F110" s="111">
        <v>2600</v>
      </c>
      <c r="G110" s="69" t="s">
        <v>543</v>
      </c>
      <c r="H110" s="345"/>
    </row>
    <row r="111" spans="1:8" ht="17.100000000000001" customHeight="1">
      <c r="A111" s="321"/>
      <c r="B111" s="324"/>
      <c r="C111" s="327"/>
      <c r="D111" s="69" t="s">
        <v>545</v>
      </c>
      <c r="E111" s="69" t="s">
        <v>554</v>
      </c>
      <c r="F111" s="113">
        <v>75</v>
      </c>
      <c r="G111" s="69" t="s">
        <v>543</v>
      </c>
      <c r="H111" s="345"/>
    </row>
    <row r="112" spans="1:8" ht="17.100000000000001" customHeight="1">
      <c r="A112" s="321"/>
      <c r="B112" s="324"/>
      <c r="C112" s="327"/>
      <c r="D112" s="69" t="s">
        <v>545</v>
      </c>
      <c r="E112" s="69" t="s">
        <v>555</v>
      </c>
      <c r="F112" s="113">
        <v>2600</v>
      </c>
      <c r="G112" s="69" t="s">
        <v>543</v>
      </c>
      <c r="H112" s="345"/>
    </row>
    <row r="113" spans="1:8" ht="17.100000000000001" customHeight="1">
      <c r="A113" s="321"/>
      <c r="B113" s="324"/>
      <c r="C113" s="327"/>
      <c r="D113" s="69" t="s">
        <v>545</v>
      </c>
      <c r="E113" s="70" t="s">
        <v>555</v>
      </c>
      <c r="F113" s="234">
        <v>5200</v>
      </c>
      <c r="G113" s="70" t="s">
        <v>543</v>
      </c>
      <c r="H113" s="345"/>
    </row>
    <row r="114" spans="1:8" ht="17.100000000000001" customHeight="1">
      <c r="A114" s="321"/>
      <c r="B114" s="324"/>
      <c r="C114" s="327"/>
      <c r="D114" s="70" t="s">
        <v>545</v>
      </c>
      <c r="E114" s="70" t="s">
        <v>555</v>
      </c>
      <c r="F114" s="234">
        <v>5200</v>
      </c>
      <c r="G114" s="70" t="s">
        <v>543</v>
      </c>
      <c r="H114" s="345"/>
    </row>
    <row r="115" spans="1:8" ht="17.100000000000001" customHeight="1">
      <c r="A115" s="321"/>
      <c r="B115" s="324"/>
      <c r="C115" s="327"/>
      <c r="D115" s="70" t="s">
        <v>545</v>
      </c>
      <c r="E115" s="70" t="s">
        <v>555</v>
      </c>
      <c r="F115" s="234">
        <v>5200</v>
      </c>
      <c r="G115" s="70" t="s">
        <v>543</v>
      </c>
      <c r="H115" s="345"/>
    </row>
    <row r="116" spans="1:8" ht="17.100000000000001" customHeight="1">
      <c r="A116" s="321"/>
      <c r="B116" s="324"/>
      <c r="C116" s="327"/>
      <c r="D116" s="70" t="s">
        <v>545</v>
      </c>
      <c r="E116" s="70" t="s">
        <v>555</v>
      </c>
      <c r="F116" s="234">
        <v>5200</v>
      </c>
      <c r="G116" s="69" t="s">
        <v>543</v>
      </c>
      <c r="H116" s="345"/>
    </row>
    <row r="117" spans="1:8" ht="17.100000000000001" customHeight="1">
      <c r="A117" s="321"/>
      <c r="B117" s="324"/>
      <c r="C117" s="327"/>
      <c r="D117" s="270" t="s">
        <v>545</v>
      </c>
      <c r="E117" s="271" t="s">
        <v>556</v>
      </c>
      <c r="F117" s="234">
        <v>150</v>
      </c>
      <c r="G117" s="271" t="s">
        <v>543</v>
      </c>
      <c r="H117" s="345"/>
    </row>
    <row r="118" spans="1:8" ht="17.100000000000001" customHeight="1">
      <c r="A118" s="322"/>
      <c r="B118" s="325"/>
      <c r="C118" s="328"/>
      <c r="D118" s="173" t="s">
        <v>545</v>
      </c>
      <c r="E118" s="199" t="s">
        <v>554</v>
      </c>
      <c r="F118" s="231">
        <v>75</v>
      </c>
      <c r="G118" s="273" t="s">
        <v>543</v>
      </c>
      <c r="H118" s="344"/>
    </row>
    <row r="119" spans="1:8" ht="17.100000000000001" customHeight="1">
      <c r="A119" s="317">
        <v>7110</v>
      </c>
      <c r="B119" s="318" t="s">
        <v>460</v>
      </c>
      <c r="C119" s="319" t="s">
        <v>559</v>
      </c>
      <c r="D119" s="152"/>
      <c r="E119" s="69"/>
      <c r="F119" s="111"/>
      <c r="G119" s="69"/>
      <c r="H119" s="343">
        <f>SUM(F119:F120)</f>
        <v>0</v>
      </c>
    </row>
    <row r="120" spans="1:8" ht="17.100000000000001" customHeight="1">
      <c r="A120" s="317"/>
      <c r="B120" s="318"/>
      <c r="C120" s="319"/>
      <c r="D120" s="155"/>
      <c r="E120" s="156"/>
      <c r="F120" s="157"/>
      <c r="G120" s="156"/>
      <c r="H120" s="344"/>
    </row>
    <row r="121" spans="1:8" ht="17.100000000000001" customHeight="1">
      <c r="A121" s="317">
        <v>6549</v>
      </c>
      <c r="B121" s="318" t="s">
        <v>470</v>
      </c>
      <c r="C121" s="319" t="s">
        <v>559</v>
      </c>
      <c r="D121" s="152"/>
      <c r="E121" s="69"/>
      <c r="F121" s="111"/>
      <c r="G121" s="69"/>
      <c r="H121" s="342">
        <f>SUM(G121:G122)</f>
        <v>0</v>
      </c>
    </row>
    <row r="122" spans="1:8" ht="17.100000000000001" customHeight="1">
      <c r="A122" s="317"/>
      <c r="B122" s="318"/>
      <c r="C122" s="319"/>
      <c r="D122" s="155"/>
      <c r="E122" s="156"/>
      <c r="F122" s="157"/>
      <c r="G122" s="156"/>
      <c r="H122" s="341"/>
    </row>
    <row r="123" spans="1:8" ht="17.100000000000001" customHeight="1">
      <c r="A123" s="317">
        <v>3208</v>
      </c>
      <c r="B123" s="318" t="s">
        <v>478</v>
      </c>
      <c r="C123" s="319" t="s">
        <v>559</v>
      </c>
      <c r="D123" s="152" t="s">
        <v>544</v>
      </c>
      <c r="E123" s="69" t="s">
        <v>551</v>
      </c>
      <c r="F123" s="111">
        <v>75</v>
      </c>
      <c r="G123" s="69" t="s">
        <v>521</v>
      </c>
      <c r="H123" s="342">
        <f>SUM(F123:F127)</f>
        <v>751</v>
      </c>
    </row>
    <row r="124" spans="1:8" ht="17.100000000000001" customHeight="1">
      <c r="A124" s="317"/>
      <c r="B124" s="318"/>
      <c r="C124" s="319"/>
      <c r="D124" s="69" t="s">
        <v>544</v>
      </c>
      <c r="E124" s="69" t="s">
        <v>561</v>
      </c>
      <c r="F124" s="111">
        <v>150</v>
      </c>
      <c r="G124" s="69" t="s">
        <v>521</v>
      </c>
      <c r="H124" s="340"/>
    </row>
    <row r="125" spans="1:8" ht="17.100000000000001" customHeight="1">
      <c r="A125" s="317"/>
      <c r="B125" s="318"/>
      <c r="C125" s="319"/>
      <c r="D125" s="69" t="s">
        <v>544</v>
      </c>
      <c r="E125" s="69" t="s">
        <v>561</v>
      </c>
      <c r="F125" s="111">
        <v>113</v>
      </c>
      <c r="G125" s="69" t="s">
        <v>521</v>
      </c>
      <c r="H125" s="340"/>
    </row>
    <row r="126" spans="1:8" ht="17.100000000000001" customHeight="1">
      <c r="A126" s="317"/>
      <c r="B126" s="318"/>
      <c r="C126" s="319"/>
      <c r="D126" s="69" t="s">
        <v>544</v>
      </c>
      <c r="E126" s="69" t="s">
        <v>561</v>
      </c>
      <c r="F126" s="111">
        <v>113</v>
      </c>
      <c r="G126" s="69" t="s">
        <v>543</v>
      </c>
      <c r="H126" s="340"/>
    </row>
    <row r="127" spans="1:8" ht="17.100000000000001" customHeight="1">
      <c r="A127" s="317"/>
      <c r="B127" s="318"/>
      <c r="C127" s="319"/>
      <c r="D127" s="155" t="s">
        <v>544</v>
      </c>
      <c r="E127" s="156" t="s">
        <v>580</v>
      </c>
      <c r="F127" s="157">
        <v>300</v>
      </c>
      <c r="G127" s="156" t="s">
        <v>521</v>
      </c>
      <c r="H127" s="341"/>
    </row>
    <row r="128" spans="1:8" ht="17.100000000000001" customHeight="1">
      <c r="A128" s="317">
        <v>9214</v>
      </c>
      <c r="B128" s="318" t="s">
        <v>487</v>
      </c>
      <c r="C128" s="319" t="s">
        <v>559</v>
      </c>
      <c r="D128" s="152"/>
      <c r="E128" s="69"/>
      <c r="F128" s="111"/>
      <c r="G128" s="69"/>
      <c r="H128" s="342">
        <f>SUM(F128:F129)</f>
        <v>0</v>
      </c>
    </row>
    <row r="129" spans="1:8" ht="17.100000000000001" customHeight="1">
      <c r="A129" s="317"/>
      <c r="B129" s="318"/>
      <c r="C129" s="319"/>
      <c r="D129" s="155"/>
      <c r="E129" s="156"/>
      <c r="F129" s="157"/>
      <c r="G129" s="156"/>
      <c r="H129" s="341"/>
    </row>
    <row r="130" spans="1:8" ht="17.100000000000001" customHeight="1">
      <c r="A130" s="317">
        <v>8183</v>
      </c>
      <c r="B130" s="318" t="s">
        <v>495</v>
      </c>
      <c r="C130" s="319" t="s">
        <v>572</v>
      </c>
      <c r="D130" s="152"/>
      <c r="E130" s="69"/>
      <c r="F130" s="111"/>
      <c r="G130" s="69"/>
      <c r="H130" s="342">
        <f>SUM(F130:F131)</f>
        <v>0</v>
      </c>
    </row>
    <row r="131" spans="1:8" ht="17.100000000000001" customHeight="1">
      <c r="A131" s="317"/>
      <c r="B131" s="318"/>
      <c r="C131" s="319"/>
      <c r="D131" s="155"/>
      <c r="E131" s="156"/>
      <c r="F131" s="157"/>
      <c r="G131" s="156"/>
      <c r="H131" s="341"/>
    </row>
    <row r="132" spans="1:8" ht="17.100000000000001" customHeight="1">
      <c r="A132" s="317">
        <v>5576</v>
      </c>
      <c r="B132" s="318" t="s">
        <v>505</v>
      </c>
      <c r="C132" s="319" t="s">
        <v>559</v>
      </c>
      <c r="D132" s="69" t="s">
        <v>545</v>
      </c>
      <c r="E132" s="69" t="s">
        <v>553</v>
      </c>
      <c r="F132" s="111">
        <v>150</v>
      </c>
      <c r="G132" s="69" t="s">
        <v>543</v>
      </c>
      <c r="H132" s="342">
        <f>SUM(F132:F133)</f>
        <v>150</v>
      </c>
    </row>
    <row r="133" spans="1:8" ht="17.100000000000001" customHeight="1">
      <c r="A133" s="317"/>
      <c r="B133" s="318"/>
      <c r="C133" s="319"/>
      <c r="D133" s="155"/>
      <c r="E133" s="156"/>
      <c r="F133" s="157"/>
      <c r="G133" s="156"/>
      <c r="H133" s="341"/>
    </row>
    <row r="134" spans="1:8" ht="17.100000000000001" customHeight="1">
      <c r="A134" s="280">
        <v>9318</v>
      </c>
      <c r="B134" s="281" t="s">
        <v>523</v>
      </c>
      <c r="C134" s="281" t="s">
        <v>559</v>
      </c>
      <c r="D134" s="282" t="s">
        <v>544</v>
      </c>
      <c r="E134" s="283" t="s">
        <v>558</v>
      </c>
      <c r="F134" s="284">
        <v>900</v>
      </c>
      <c r="G134" s="283" t="s">
        <v>521</v>
      </c>
      <c r="H134" s="285">
        <f>SUM(F134)</f>
        <v>900</v>
      </c>
    </row>
    <row r="135" spans="1:8" ht="17.100000000000001" customHeight="1" thickBot="1">
      <c r="A135" s="125"/>
      <c r="B135" s="153"/>
      <c r="C135" s="154"/>
      <c r="D135" s="164"/>
      <c r="E135" s="164"/>
      <c r="F135" s="164"/>
      <c r="G135" s="164"/>
      <c r="H135" s="278">
        <f>SUM(F135)</f>
        <v>0</v>
      </c>
    </row>
    <row r="136" spans="1:8" ht="15.75" thickTop="1"/>
  </sheetData>
  <mergeCells count="189">
    <mergeCell ref="H128:H129"/>
    <mergeCell ref="H130:H131"/>
    <mergeCell ref="H132:H133"/>
    <mergeCell ref="H90:H91"/>
    <mergeCell ref="H92:H93"/>
    <mergeCell ref="H94:H99"/>
    <mergeCell ref="H100:H101"/>
    <mergeCell ref="H102:H104"/>
    <mergeCell ref="H105:H118"/>
    <mergeCell ref="H119:H120"/>
    <mergeCell ref="H121:H122"/>
    <mergeCell ref="H123:H127"/>
    <mergeCell ref="H68:H70"/>
    <mergeCell ref="H71:H73"/>
    <mergeCell ref="H74:H75"/>
    <mergeCell ref="H76:H81"/>
    <mergeCell ref="H82:H83"/>
    <mergeCell ref="H84:H85"/>
    <mergeCell ref="H86:H87"/>
    <mergeCell ref="H88:H89"/>
    <mergeCell ref="H44:H45"/>
    <mergeCell ref="H46:H47"/>
    <mergeCell ref="H48:H49"/>
    <mergeCell ref="H50:H57"/>
    <mergeCell ref="H58:H59"/>
    <mergeCell ref="H60:H61"/>
    <mergeCell ref="H64:H65"/>
    <mergeCell ref="H62:H63"/>
    <mergeCell ref="H66:H67"/>
    <mergeCell ref="H24:H25"/>
    <mergeCell ref="H27:H28"/>
    <mergeCell ref="H29:H30"/>
    <mergeCell ref="H31:H32"/>
    <mergeCell ref="H33:H34"/>
    <mergeCell ref="H35:H36"/>
    <mergeCell ref="H37:H39"/>
    <mergeCell ref="H40:H41"/>
    <mergeCell ref="H42:H43"/>
    <mergeCell ref="H4:H6"/>
    <mergeCell ref="H7:H9"/>
    <mergeCell ref="H10:H11"/>
    <mergeCell ref="H12:H13"/>
    <mergeCell ref="H14:H15"/>
    <mergeCell ref="H16:H17"/>
    <mergeCell ref="H18:H19"/>
    <mergeCell ref="H20:H21"/>
    <mergeCell ref="H22:H23"/>
    <mergeCell ref="A71:A73"/>
    <mergeCell ref="B71:B73"/>
    <mergeCell ref="C71:C73"/>
    <mergeCell ref="A74:A75"/>
    <mergeCell ref="B74:B75"/>
    <mergeCell ref="C74:C75"/>
    <mergeCell ref="A130:A131"/>
    <mergeCell ref="B130:B131"/>
    <mergeCell ref="C130:C131"/>
    <mergeCell ref="A76:A81"/>
    <mergeCell ref="B76:B81"/>
    <mergeCell ref="C76:C81"/>
    <mergeCell ref="A82:A83"/>
    <mergeCell ref="B82:B83"/>
    <mergeCell ref="C82:C83"/>
    <mergeCell ref="A84:A85"/>
    <mergeCell ref="B84:B85"/>
    <mergeCell ref="C84:C85"/>
    <mergeCell ref="A86:A87"/>
    <mergeCell ref="B86:B87"/>
    <mergeCell ref="C86:C87"/>
    <mergeCell ref="A88:A89"/>
    <mergeCell ref="A92:A93"/>
    <mergeCell ref="B92:B93"/>
    <mergeCell ref="A132:A133"/>
    <mergeCell ref="B132:B133"/>
    <mergeCell ref="C132:C133"/>
    <mergeCell ref="A121:A122"/>
    <mergeCell ref="B121:B122"/>
    <mergeCell ref="C121:C122"/>
    <mergeCell ref="A123:A127"/>
    <mergeCell ref="B123:B127"/>
    <mergeCell ref="C123:C127"/>
    <mergeCell ref="A128:A129"/>
    <mergeCell ref="B128:B129"/>
    <mergeCell ref="C128:C129"/>
    <mergeCell ref="A68:A70"/>
    <mergeCell ref="B68:B70"/>
    <mergeCell ref="C68:C70"/>
    <mergeCell ref="A66:A67"/>
    <mergeCell ref="B66:B67"/>
    <mergeCell ref="C66:C67"/>
    <mergeCell ref="A29:A30"/>
    <mergeCell ref="B29:B30"/>
    <mergeCell ref="C29:C30"/>
    <mergeCell ref="A33:A34"/>
    <mergeCell ref="B33:B34"/>
    <mergeCell ref="C33:C34"/>
    <mergeCell ref="A35:A36"/>
    <mergeCell ref="B35:B36"/>
    <mergeCell ref="C35:C36"/>
    <mergeCell ref="A42:A43"/>
    <mergeCell ref="B42:B43"/>
    <mergeCell ref="C42:C43"/>
    <mergeCell ref="A31:A32"/>
    <mergeCell ref="B31:B32"/>
    <mergeCell ref="C31:C32"/>
    <mergeCell ref="A60:A61"/>
    <mergeCell ref="B60:B61"/>
    <mergeCell ref="C60:C61"/>
    <mergeCell ref="A62:A63"/>
    <mergeCell ref="B62:B63"/>
    <mergeCell ref="C62:C63"/>
    <mergeCell ref="A64:A65"/>
    <mergeCell ref="B64:B65"/>
    <mergeCell ref="C64:C65"/>
    <mergeCell ref="A48:A49"/>
    <mergeCell ref="B48:B49"/>
    <mergeCell ref="C48:C49"/>
    <mergeCell ref="A58:A59"/>
    <mergeCell ref="B58:B59"/>
    <mergeCell ref="C58:C59"/>
    <mergeCell ref="C50:C57"/>
    <mergeCell ref="B50:B57"/>
    <mergeCell ref="A50:A57"/>
    <mergeCell ref="A40:A41"/>
    <mergeCell ref="B40:B41"/>
    <mergeCell ref="C40:C41"/>
    <mergeCell ref="A44:A45"/>
    <mergeCell ref="B44:B45"/>
    <mergeCell ref="C44:C45"/>
    <mergeCell ref="A46:A47"/>
    <mergeCell ref="B46:B47"/>
    <mergeCell ref="C46:C47"/>
    <mergeCell ref="A12:A13"/>
    <mergeCell ref="B12:B13"/>
    <mergeCell ref="C12:C13"/>
    <mergeCell ref="B22:B23"/>
    <mergeCell ref="C22:C23"/>
    <mergeCell ref="A24:A25"/>
    <mergeCell ref="B24:B25"/>
    <mergeCell ref="C24:C25"/>
    <mergeCell ref="A27:A28"/>
    <mergeCell ref="B27:B28"/>
    <mergeCell ref="C27:C28"/>
    <mergeCell ref="B14:B15"/>
    <mergeCell ref="C14:C15"/>
    <mergeCell ref="A7:A9"/>
    <mergeCell ref="B7:B9"/>
    <mergeCell ref="C7:C9"/>
    <mergeCell ref="A10:A11"/>
    <mergeCell ref="B10:B11"/>
    <mergeCell ref="C10:C11"/>
    <mergeCell ref="A4:A6"/>
    <mergeCell ref="B4:B6"/>
    <mergeCell ref="C4:C6"/>
    <mergeCell ref="C37:C39"/>
    <mergeCell ref="A14:A15"/>
    <mergeCell ref="A16:A17"/>
    <mergeCell ref="B16:B17"/>
    <mergeCell ref="C16:C17"/>
    <mergeCell ref="A18:A19"/>
    <mergeCell ref="B18:B19"/>
    <mergeCell ref="C18:C19"/>
    <mergeCell ref="A20:A21"/>
    <mergeCell ref="B20:B21"/>
    <mergeCell ref="C20:C21"/>
    <mergeCell ref="A22:A23"/>
    <mergeCell ref="B1:F1"/>
    <mergeCell ref="A119:A120"/>
    <mergeCell ref="B119:B120"/>
    <mergeCell ref="C119:C120"/>
    <mergeCell ref="A100:A101"/>
    <mergeCell ref="B100:B101"/>
    <mergeCell ref="C100:C101"/>
    <mergeCell ref="A102:A104"/>
    <mergeCell ref="B102:B104"/>
    <mergeCell ref="C102:C104"/>
    <mergeCell ref="A105:A118"/>
    <mergeCell ref="B105:B118"/>
    <mergeCell ref="C105:C118"/>
    <mergeCell ref="C92:C93"/>
    <mergeCell ref="A94:A99"/>
    <mergeCell ref="B94:B99"/>
    <mergeCell ref="C94:C99"/>
    <mergeCell ref="B88:B89"/>
    <mergeCell ref="C88:C89"/>
    <mergeCell ref="A90:A91"/>
    <mergeCell ref="B90:B91"/>
    <mergeCell ref="C90:C91"/>
    <mergeCell ref="A37:A39"/>
    <mergeCell ref="B37:B39"/>
  </mergeCells>
  <dataValidations count="8">
    <dataValidation type="list" allowBlank="1" showInputMessage="1" showErrorMessage="1" sqref="G4:G134" xr:uid="{378C53AB-3877-4839-96FB-CA77F4C3CBDA}">
      <formula1>$J$14:$J$17</formula1>
    </dataValidation>
    <dataValidation type="list" allowBlank="1" showInputMessage="1" showErrorMessage="1" sqref="E133:E134 E6 E8:E38 E80 E40:E49 E55:E56 E58:E68 E71:E78 E82:E103 E128:E131 E105:E126" xr:uid="{70C44059-4E44-4FD2-94AA-4B55E1792805}">
      <formula1>$J$25:$J$138</formula1>
    </dataValidation>
    <dataValidation type="list" allowBlank="1" showInputMessage="1" showErrorMessage="1" sqref="E127 E104 E69:E70 E81 E50 E39 E79" xr:uid="{24D12767-8468-4E92-AE1D-66271F207F59}">
      <formula1>$I$25:$I$135</formula1>
    </dataValidation>
    <dataValidation type="list" allowBlank="1" showInputMessage="1" showErrorMessage="1" sqref="D25:D49 D119:D131 D71:D104 D64:D68 D133:D134 D23 D114 D59:D61" xr:uid="{5FF0A999-22CE-4199-A557-0BD1B8148714}">
      <formula1>$I$12:$I$14</formula1>
    </dataValidation>
    <dataValidation type="list" allowBlank="1" showInputMessage="1" showErrorMessage="1" sqref="D62:D63 D115:D118 D132 D50:D58 D4:D22 D69:D70 D24 D105:D113" xr:uid="{071E7878-EDA6-4C67-9B66-4A517931E13D}">
      <formula1>$J$12:$J$13</formula1>
    </dataValidation>
    <dataValidation type="list" allowBlank="1" showInputMessage="1" showErrorMessage="1" sqref="E51:E54 E57" xr:uid="{705A7B90-0DA1-426F-834A-A21A3B309991}">
      <formula1>$I$25:$I$136</formula1>
    </dataValidation>
    <dataValidation type="list" allowBlank="1" showInputMessage="1" showErrorMessage="1" sqref="E132 E4:E5" xr:uid="{F0C949AD-E9AF-4BC8-BB3C-C89C39697C3C}">
      <formula1>$J$25:$J$135</formula1>
    </dataValidation>
    <dataValidation type="list" allowBlank="1" showInputMessage="1" showErrorMessage="1" sqref="E7" xr:uid="{264646EE-C575-422B-87FC-990E575D111A}">
      <formula1>$J$25:$J$137</formula1>
    </dataValidation>
  </dataValidations>
  <pageMargins left="0.7" right="0.7" top="0.75" bottom="0.75" header="0.3" footer="0.3"/>
  <pageSetup paperSize="9" scale="1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54"/>
  <sheetViews>
    <sheetView tabSelected="1" view="pageBreakPreview" topLeftCell="A8" zoomScaleNormal="90" zoomScaleSheetLayoutView="100" workbookViewId="0">
      <selection activeCell="K25" sqref="K25"/>
    </sheetView>
  </sheetViews>
  <sheetFormatPr defaultColWidth="9.140625" defaultRowHeight="15"/>
  <cols>
    <col min="1" max="2" width="5.85546875" customWidth="1"/>
    <col min="3" max="3" width="15.7109375" customWidth="1"/>
    <col min="4" max="4" width="20.7109375" customWidth="1"/>
    <col min="5" max="5" width="15.28515625" customWidth="1"/>
    <col min="6" max="6" width="19.42578125" customWidth="1"/>
    <col min="7" max="7" width="17.85546875" customWidth="1"/>
    <col min="8" max="8" width="22.140625" customWidth="1"/>
    <col min="9" max="9" width="5.42578125" customWidth="1"/>
    <col min="10" max="10" width="21.42578125" customWidth="1"/>
    <col min="11" max="11" width="16.140625" customWidth="1"/>
  </cols>
  <sheetData>
    <row r="1" spans="1:11" ht="21">
      <c r="A1" s="402">
        <v>9610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</row>
    <row r="2" spans="1:11" ht="36.75" customHeight="1">
      <c r="A2" s="375"/>
      <c r="B2" s="376" t="s">
        <v>541</v>
      </c>
      <c r="C2" s="376"/>
      <c r="D2" s="376"/>
      <c r="E2" s="376"/>
      <c r="F2" s="1"/>
      <c r="H2" s="406" t="s">
        <v>524</v>
      </c>
      <c r="I2" s="406"/>
      <c r="J2" s="406"/>
      <c r="K2" s="406"/>
    </row>
    <row r="3" spans="1:11" ht="37.5">
      <c r="A3" s="375"/>
      <c r="B3" s="403" t="s">
        <v>525</v>
      </c>
      <c r="C3" s="403"/>
      <c r="D3" s="403"/>
      <c r="E3" s="403"/>
      <c r="F3" s="2"/>
      <c r="G3" s="2"/>
      <c r="H3" s="404" t="s">
        <v>526</v>
      </c>
      <c r="I3" s="404"/>
      <c r="J3" s="404"/>
      <c r="K3" s="404"/>
    </row>
    <row r="4" spans="1:11" ht="15.75">
      <c r="A4" s="375"/>
      <c r="B4" s="3"/>
      <c r="C4" s="4"/>
      <c r="D4" s="4"/>
      <c r="E4" s="4"/>
      <c r="F4" s="3"/>
      <c r="G4" s="3"/>
      <c r="H4" s="5"/>
      <c r="I4" s="5"/>
      <c r="J4" s="5"/>
      <c r="K4" s="5"/>
    </row>
    <row r="5" spans="1:11" ht="30.75" customHeight="1">
      <c r="A5" s="375"/>
      <c r="B5" s="405" t="s">
        <v>527</v>
      </c>
      <c r="C5" s="405"/>
      <c r="D5" s="405"/>
      <c r="E5" s="405"/>
      <c r="F5" s="405"/>
      <c r="G5" s="405"/>
      <c r="H5" s="405"/>
      <c r="I5" s="405"/>
      <c r="J5" s="405"/>
      <c r="K5" s="405"/>
    </row>
    <row r="6" spans="1:11" ht="32.25" customHeight="1">
      <c r="A6" s="375"/>
      <c r="B6" s="398" t="s">
        <v>528</v>
      </c>
      <c r="C6" s="398"/>
      <c r="D6" s="6">
        <f ca="1">NOW()</f>
        <v>46126.510664004629</v>
      </c>
      <c r="E6" s="7"/>
      <c r="F6" s="7"/>
      <c r="G6" s="8"/>
      <c r="H6" s="9"/>
      <c r="I6" s="8"/>
      <c r="J6" s="42"/>
      <c r="K6" s="43"/>
    </row>
    <row r="7" spans="1:11" ht="15.75" customHeight="1">
      <c r="A7" s="375"/>
      <c r="B7" s="10"/>
      <c r="C7" s="10"/>
      <c r="D7" s="11"/>
      <c r="E7" s="11"/>
      <c r="F7" s="11"/>
      <c r="G7" s="11"/>
      <c r="H7" s="11"/>
      <c r="I7" s="11"/>
      <c r="J7" s="11"/>
      <c r="K7" s="11"/>
    </row>
    <row r="8" spans="1:11" ht="37.5">
      <c r="A8" s="375"/>
      <c r="B8" s="390" t="s">
        <v>529</v>
      </c>
      <c r="C8" s="390"/>
      <c r="D8" s="399" t="str">
        <f>VLOOKUP(A1,'قاعدة بيانات السيارات'!A13:AC61,19,FALSE)</f>
        <v>شبير احمد بشير احمد</v>
      </c>
      <c r="E8" s="399"/>
      <c r="F8" s="287"/>
      <c r="G8" s="401" t="str">
        <f>VLOOKUP(A1,'قاعدة بيانات السيارات'!A13:AC62,23,FALSE)</f>
        <v>شبير احمد بشير احمد</v>
      </c>
      <c r="H8" s="401"/>
      <c r="I8" s="401"/>
      <c r="J8" s="401"/>
      <c r="K8" s="288" t="s">
        <v>724</v>
      </c>
    </row>
    <row r="9" spans="1:11" ht="33">
      <c r="A9" s="375"/>
      <c r="B9" s="390" t="s">
        <v>3</v>
      </c>
      <c r="C9" s="390"/>
      <c r="D9" s="400" t="str">
        <f>VLOOKUP(A1,'قاعدة بيانات السيارات'!A13:AC60,3,FALSE)</f>
        <v>أ ر ك 9610</v>
      </c>
      <c r="E9" s="400"/>
      <c r="F9" s="93" t="s">
        <v>530</v>
      </c>
      <c r="G9" s="369" t="str">
        <f>VLOOKUP(A1,'قاعدة بيانات السيارات'!A12:AC60,2,FALSE)</f>
        <v>9610 KRA</v>
      </c>
      <c r="H9" s="369"/>
      <c r="I9" s="32"/>
      <c r="J9" s="40"/>
      <c r="K9" s="36" t="s">
        <v>531</v>
      </c>
    </row>
    <row r="10" spans="1:11" ht="33">
      <c r="A10" s="375"/>
      <c r="B10" s="390" t="s">
        <v>574</v>
      </c>
      <c r="C10" s="390"/>
      <c r="D10" s="395" t="str">
        <f>VLOOKUP(A1,'قاعدة بيانات السيارات'!A13:AC61,6,FALSE)</f>
        <v>هاي ايس</v>
      </c>
      <c r="E10" s="395"/>
      <c r="F10" s="397" t="s">
        <v>573</v>
      </c>
      <c r="G10" s="397"/>
      <c r="H10" s="117">
        <f>VLOOKUP(A1,'قاعدة بيانات السيارات'!A13:AC60,17,FALSE)</f>
        <v>2480639885</v>
      </c>
      <c r="I10" s="32"/>
      <c r="J10" s="44"/>
      <c r="K10" s="45"/>
    </row>
    <row r="11" spans="1:11" ht="33">
      <c r="A11" s="375"/>
      <c r="B11" s="390" t="s">
        <v>575</v>
      </c>
      <c r="C11" s="390"/>
      <c r="D11" s="394" t="str">
        <f>VLOOKUP(A1,'قاعدة بيانات السيارات'!A13:AC61,5,FALSE)</f>
        <v>تويوتا</v>
      </c>
      <c r="E11" s="394"/>
      <c r="F11" s="151" t="s">
        <v>581</v>
      </c>
      <c r="G11" s="396">
        <f>VLOOKUP(A1,'قاعدة بيانات السيارات'!A13:AC62,18,FALSE)</f>
        <v>0</v>
      </c>
      <c r="H11" s="396"/>
      <c r="I11" s="46"/>
      <c r="J11" s="47">
        <f>G11</f>
        <v>0</v>
      </c>
      <c r="K11" s="48"/>
    </row>
    <row r="12" spans="1:11" ht="33">
      <c r="A12" s="375"/>
      <c r="B12" s="390" t="s">
        <v>517</v>
      </c>
      <c r="C12" s="390"/>
      <c r="D12" s="391">
        <f>VLOOKUP(A1,المخالفات!A4:H135,3,FALSE)</f>
        <v>0</v>
      </c>
      <c r="E12" s="391"/>
      <c r="F12" s="15" t="s">
        <v>8</v>
      </c>
      <c r="G12" s="392" t="str">
        <f>VLOOKUP(A1,'قاعدة بيانات السيارات'!A13:AC60,8,FALSE)</f>
        <v>121132910</v>
      </c>
      <c r="H12" s="392"/>
      <c r="I12" s="46"/>
      <c r="J12" s="49"/>
      <c r="K12" s="12"/>
    </row>
    <row r="13" spans="1:11" ht="33">
      <c r="A13" s="375"/>
      <c r="B13" s="393" t="s">
        <v>9</v>
      </c>
      <c r="C13" s="393"/>
      <c r="D13" s="391" t="str">
        <f>VLOOKUP(A1,'قاعدة بيانات السيارات'!A13:AC60,9,FALSE)</f>
        <v>JTGHB9CP5N6035201</v>
      </c>
      <c r="E13" s="391"/>
      <c r="F13" s="121" t="s">
        <v>576</v>
      </c>
      <c r="G13" s="394" t="str">
        <f>VLOOKUP(A1,'قاعدة بيانات السيارات'!A13:AC61,7,FALSE)</f>
        <v>2022</v>
      </c>
      <c r="H13" s="394"/>
      <c r="I13" s="46" t="s">
        <v>531</v>
      </c>
      <c r="J13" s="49"/>
      <c r="K13" s="14"/>
    </row>
    <row r="14" spans="1:11" ht="31.5" customHeight="1" thickBot="1">
      <c r="A14" s="375"/>
      <c r="B14" s="383" t="s">
        <v>140</v>
      </c>
      <c r="C14" s="383"/>
      <c r="D14" s="383"/>
      <c r="E14" s="17"/>
      <c r="F14" s="383" t="s">
        <v>129</v>
      </c>
      <c r="G14" s="383"/>
      <c r="H14" s="383"/>
      <c r="I14" s="50"/>
      <c r="J14" s="32"/>
      <c r="K14" s="32"/>
    </row>
    <row r="15" spans="1:11" ht="22.5" thickTop="1" thickBot="1">
      <c r="A15" s="375"/>
      <c r="B15" s="384" t="s">
        <v>532</v>
      </c>
      <c r="C15" s="385"/>
      <c r="D15" s="236" t="s">
        <v>533</v>
      </c>
      <c r="E15" s="237" t="s">
        <v>15</v>
      </c>
      <c r="F15" s="238" t="s">
        <v>534</v>
      </c>
      <c r="G15" s="239" t="s">
        <v>535</v>
      </c>
      <c r="H15" s="240" t="s">
        <v>21</v>
      </c>
      <c r="I15" s="50"/>
      <c r="J15" s="386" t="s">
        <v>536</v>
      </c>
      <c r="K15" s="387"/>
    </row>
    <row r="16" spans="1:11" ht="23.25">
      <c r="A16" s="375"/>
      <c r="B16" s="388">
        <f>VLOOKUP(A1,'قاعدة بيانات السيارات'!A13:AC60,14,FALSE)</f>
        <v>46190</v>
      </c>
      <c r="C16" s="389"/>
      <c r="D16" s="18" t="str">
        <f>VLOOKUP(A1,'قاعدة بيانات السيارات'!A13:AC60,16,FALSE)</f>
        <v>1448-01-20</v>
      </c>
      <c r="E16" s="18" t="str">
        <f ca="1">VLOOKUP(A1,'قاعدة بيانات السيارات'!A13:AC60,15,FALSE)</f>
        <v>Valid</v>
      </c>
      <c r="F16" s="167" t="str">
        <f>VLOOKUP(A1,'قاعدة بيانات السيارات'!A13:AC61,20,FALSE)</f>
        <v>16/09/2025</v>
      </c>
      <c r="G16" s="19">
        <f>VLOOKUP(A1,'قاعدة بيانات السيارات'!A13:AC61,21,FALSE)</f>
        <v>46281</v>
      </c>
      <c r="H16" s="20" t="str">
        <f ca="1">VLOOKUP(A1,'قاعدة بيانات السيارات'!A13:AC61,22,FALSE)</f>
        <v>Valid</v>
      </c>
      <c r="I16" s="50"/>
      <c r="J16" s="51" t="s">
        <v>537</v>
      </c>
      <c r="K16" s="299">
        <f t="shared" ref="K16:K18" ca="1" si="0">SUM(D16:G16)</f>
        <v>46281</v>
      </c>
    </row>
    <row r="17" spans="1:13" ht="22.5" customHeight="1">
      <c r="A17" s="375"/>
      <c r="B17" s="377"/>
      <c r="C17" s="378"/>
      <c r="D17" s="21"/>
      <c r="E17" s="21"/>
      <c r="F17" s="21"/>
      <c r="G17" s="22"/>
      <c r="H17" s="23"/>
      <c r="I17" s="50"/>
      <c r="J17" s="52">
        <f ca="1">G11-D6</f>
        <v>-46126.510664004629</v>
      </c>
      <c r="K17" s="53">
        <f t="shared" si="0"/>
        <v>0</v>
      </c>
    </row>
    <row r="18" spans="1:13" ht="25.5" customHeight="1" thickBot="1">
      <c r="A18" s="375"/>
      <c r="B18" s="379"/>
      <c r="C18" s="380"/>
      <c r="D18" s="24"/>
      <c r="E18" s="24"/>
      <c r="F18" s="24"/>
      <c r="G18" s="25"/>
      <c r="H18" s="26"/>
      <c r="I18" s="50"/>
      <c r="J18" s="54"/>
      <c r="K18" s="53">
        <f t="shared" si="0"/>
        <v>0</v>
      </c>
    </row>
    <row r="19" spans="1:13" ht="15.75" customHeight="1" thickTop="1">
      <c r="A19" s="375"/>
      <c r="B19" s="27"/>
      <c r="C19" s="28"/>
      <c r="D19" s="29"/>
      <c r="E19" s="29" t="s">
        <v>538</v>
      </c>
      <c r="F19" s="30"/>
      <c r="G19" s="31"/>
      <c r="H19" s="31"/>
      <c r="I19" s="50"/>
      <c r="J19" s="353" t="s">
        <v>540</v>
      </c>
      <c r="K19" s="354"/>
    </row>
    <row r="20" spans="1:13" ht="11.25" customHeight="1">
      <c r="A20" s="375"/>
      <c r="B20" s="27"/>
      <c r="C20" s="28"/>
      <c r="D20" s="29"/>
      <c r="E20" s="29"/>
      <c r="F20" s="30"/>
      <c r="G20" s="31"/>
      <c r="H20" s="31"/>
      <c r="I20" s="50"/>
      <c r="J20" s="355" t="str">
        <f>VLOOKUP($A$1,'قاعدة بيانات السيارات'!A10:AC59,26,FALSE)</f>
        <v>0530100139</v>
      </c>
      <c r="K20" s="356"/>
    </row>
    <row r="21" spans="1:13" ht="11.25" customHeight="1">
      <c r="A21" s="375"/>
      <c r="B21" s="27"/>
      <c r="C21" s="28"/>
      <c r="D21" s="29"/>
      <c r="E21" s="29"/>
      <c r="F21" s="30"/>
      <c r="G21" s="31"/>
      <c r="H21" s="31"/>
      <c r="I21" s="50"/>
      <c r="J21" s="355"/>
      <c r="K21" s="356"/>
    </row>
    <row r="22" spans="1:13" ht="24" customHeight="1" thickBot="1">
      <c r="A22" s="375"/>
      <c r="B22" s="382" t="s">
        <v>725</v>
      </c>
      <c r="C22" s="382"/>
      <c r="D22" s="382"/>
      <c r="E22" s="382"/>
      <c r="F22" s="382"/>
      <c r="G22" s="382"/>
      <c r="H22" s="382"/>
      <c r="I22" s="50"/>
      <c r="J22" s="359"/>
      <c r="K22" s="360"/>
    </row>
    <row r="23" spans="1:13" ht="21">
      <c r="A23" s="375"/>
      <c r="B23" s="302" t="s">
        <v>1</v>
      </c>
      <c r="C23" s="303" t="s">
        <v>560</v>
      </c>
      <c r="D23" s="304" t="s">
        <v>518</v>
      </c>
      <c r="E23" s="357" t="s">
        <v>520</v>
      </c>
      <c r="F23" s="357"/>
      <c r="G23" s="357"/>
      <c r="H23" s="357"/>
      <c r="I23" s="357"/>
      <c r="J23" s="357"/>
      <c r="K23" s="305" t="s">
        <v>519</v>
      </c>
      <c r="M23" s="96" t="s">
        <v>632</v>
      </c>
    </row>
    <row r="24" spans="1:13" ht="21" customHeight="1">
      <c r="A24" s="375"/>
      <c r="B24" s="301">
        <v>1</v>
      </c>
      <c r="C24" s="307" t="str">
        <f>المخالفات!G105</f>
        <v>غير مسدد</v>
      </c>
      <c r="D24" s="307">
        <f>المخالفات!F105</f>
        <v>75</v>
      </c>
      <c r="E24" s="358" t="str">
        <f>المخالفات!E105</f>
        <v>عدم لبس الزي الوطني او الزي المعتمد من الهيئة</v>
      </c>
      <c r="F24" s="358"/>
      <c r="G24" s="358"/>
      <c r="H24" s="358"/>
      <c r="I24" s="358"/>
      <c r="J24" s="358"/>
      <c r="K24" s="306" t="e" cm="1" vm="1">
        <f t="array" aca="1" ref="K24" ca="1">IF(A1,المخالفات!D4:D134,"")</f>
        <v>#VALUE!</v>
      </c>
      <c r="M24" s="96" t="s">
        <v>633</v>
      </c>
    </row>
    <row r="25" spans="1:13" ht="21">
      <c r="A25" s="375"/>
      <c r="B25" s="269">
        <v>2</v>
      </c>
      <c r="C25" s="309"/>
      <c r="D25" s="308"/>
      <c r="E25" s="358"/>
      <c r="F25" s="358"/>
      <c r="G25" s="358"/>
      <c r="H25" s="358"/>
      <c r="I25" s="358"/>
      <c r="J25" s="358"/>
      <c r="K25" s="306"/>
    </row>
    <row r="26" spans="1:13" ht="21">
      <c r="A26" s="375"/>
      <c r="B26" s="269">
        <v>3</v>
      </c>
      <c r="C26" s="309"/>
      <c r="D26" s="308"/>
      <c r="E26" s="358"/>
      <c r="F26" s="358"/>
      <c r="G26" s="358"/>
      <c r="H26" s="358"/>
      <c r="I26" s="358"/>
      <c r="J26" s="358"/>
      <c r="K26" s="306"/>
    </row>
    <row r="27" spans="1:13" ht="21">
      <c r="A27" s="375"/>
      <c r="B27" s="269">
        <v>4</v>
      </c>
      <c r="C27" s="310"/>
      <c r="D27" s="310"/>
      <c r="E27" s="352"/>
      <c r="F27" s="352"/>
      <c r="G27" s="352"/>
      <c r="H27" s="352"/>
      <c r="I27" s="352"/>
      <c r="J27" s="352"/>
      <c r="K27" s="312"/>
    </row>
    <row r="28" spans="1:13" ht="21">
      <c r="A28" s="375"/>
      <c r="B28" s="269">
        <v>5</v>
      </c>
      <c r="C28" s="310"/>
      <c r="D28" s="310"/>
      <c r="E28" s="352"/>
      <c r="F28" s="352"/>
      <c r="G28" s="352"/>
      <c r="H28" s="352"/>
      <c r="I28" s="352"/>
      <c r="J28" s="352"/>
      <c r="K28" s="312"/>
    </row>
    <row r="29" spans="1:13" ht="21">
      <c r="A29" s="375"/>
      <c r="B29" s="269">
        <v>6</v>
      </c>
      <c r="C29" s="310"/>
      <c r="D29" s="310"/>
      <c r="E29" s="352"/>
      <c r="F29" s="352"/>
      <c r="G29" s="352"/>
      <c r="H29" s="352"/>
      <c r="I29" s="352"/>
      <c r="J29" s="352"/>
      <c r="K29" s="311"/>
    </row>
    <row r="30" spans="1:13" ht="21">
      <c r="A30" s="375"/>
      <c r="B30" s="300">
        <v>7</v>
      </c>
      <c r="C30" s="310"/>
      <c r="D30" s="310"/>
      <c r="E30" s="352"/>
      <c r="F30" s="352"/>
      <c r="G30" s="352"/>
      <c r="H30" s="352"/>
      <c r="I30" s="352"/>
      <c r="J30" s="352"/>
      <c r="K30" s="312"/>
    </row>
    <row r="31" spans="1:13" ht="21">
      <c r="A31" s="375"/>
      <c r="B31" s="300">
        <v>8</v>
      </c>
      <c r="C31" s="310"/>
      <c r="D31" s="310"/>
      <c r="E31" s="352"/>
      <c r="F31" s="352"/>
      <c r="G31" s="352"/>
      <c r="H31" s="352"/>
      <c r="I31" s="352"/>
      <c r="J31" s="352"/>
      <c r="K31" s="312"/>
    </row>
    <row r="32" spans="1:13" ht="21">
      <c r="A32" s="375"/>
      <c r="B32" s="300">
        <v>9</v>
      </c>
      <c r="C32" s="310"/>
      <c r="D32" s="310"/>
      <c r="E32" s="352"/>
      <c r="F32" s="352"/>
      <c r="G32" s="352"/>
      <c r="H32" s="352"/>
      <c r="I32" s="352"/>
      <c r="J32" s="352"/>
      <c r="K32" s="312"/>
    </row>
    <row r="33" spans="1:11" ht="21">
      <c r="A33" s="375"/>
      <c r="B33" s="300">
        <v>10</v>
      </c>
      <c r="C33" s="313"/>
      <c r="D33" s="313"/>
      <c r="E33" s="351"/>
      <c r="F33" s="351"/>
      <c r="G33" s="351"/>
      <c r="H33" s="351"/>
      <c r="I33" s="351"/>
      <c r="J33" s="351"/>
      <c r="K33" s="315"/>
    </row>
    <row r="34" spans="1:11" ht="21">
      <c r="A34" s="375"/>
      <c r="B34" s="433">
        <v>11</v>
      </c>
      <c r="C34" s="313"/>
      <c r="D34" s="313"/>
      <c r="E34" s="314"/>
      <c r="F34" s="314"/>
      <c r="G34" s="314"/>
      <c r="H34" s="314"/>
      <c r="I34" s="314"/>
      <c r="J34" s="314"/>
      <c r="K34" s="315"/>
    </row>
    <row r="35" spans="1:11" ht="21">
      <c r="A35" s="375"/>
      <c r="B35" s="433">
        <v>12</v>
      </c>
      <c r="C35" s="313"/>
      <c r="D35" s="313"/>
      <c r="E35" s="314"/>
      <c r="F35" s="314"/>
      <c r="G35" s="314"/>
      <c r="H35" s="314"/>
      <c r="I35" s="314"/>
      <c r="J35" s="314"/>
      <c r="K35" s="315"/>
    </row>
    <row r="36" spans="1:11" ht="24" thickBot="1">
      <c r="A36" s="375"/>
      <c r="B36" s="381"/>
      <c r="C36" s="381"/>
      <c r="D36" s="381"/>
      <c r="E36" s="13"/>
      <c r="F36" s="13"/>
      <c r="G36" s="13"/>
      <c r="H36" s="13"/>
      <c r="I36" s="35"/>
      <c r="J36" s="298"/>
      <c r="K36" s="55"/>
    </row>
    <row r="37" spans="1:11" ht="38.25" thickBot="1">
      <c r="A37" s="375"/>
      <c r="B37" s="361" t="s">
        <v>539</v>
      </c>
      <c r="C37" s="362"/>
      <c r="D37" s="363"/>
      <c r="E37" s="364">
        <f>VLOOKUP(A1,'قاعدة بيانات السيارات'!A13:AC62,12,FALSE)</f>
        <v>45832</v>
      </c>
      <c r="F37" s="365"/>
      <c r="G37" s="202" t="s">
        <v>13</v>
      </c>
      <c r="H37" s="33" t="str">
        <f ca="1">VLOOKUP(A1,'قاعدة بيانات السيارات'!A13:AC62,13,FALSE)</f>
        <v>Experied</v>
      </c>
      <c r="I37" s="16"/>
      <c r="J37" s="298"/>
      <c r="K37" s="235"/>
    </row>
    <row r="38" spans="1:11" ht="19.5" customHeight="1">
      <c r="A38" s="375"/>
      <c r="B38" s="114"/>
      <c r="C38" s="114"/>
      <c r="D38" s="114"/>
      <c r="E38" s="115"/>
      <c r="F38" s="115"/>
      <c r="G38" s="116"/>
      <c r="H38" s="115"/>
      <c r="I38" s="16"/>
      <c r="J38" s="298"/>
      <c r="K38" s="120"/>
    </row>
    <row r="39" spans="1:11" ht="37.5">
      <c r="A39" s="375"/>
      <c r="B39" s="366"/>
      <c r="C39" s="366"/>
      <c r="D39" s="366"/>
      <c r="E39" s="366"/>
      <c r="F39" s="366"/>
      <c r="G39" s="366"/>
      <c r="H39" s="366"/>
      <c r="I39" s="16"/>
      <c r="J39" s="295"/>
      <c r="K39" s="296"/>
    </row>
    <row r="40" spans="1:11" ht="23.25">
      <c r="A40" s="375"/>
      <c r="B40" s="293"/>
      <c r="C40" s="294"/>
      <c r="D40" s="293"/>
      <c r="E40" s="371"/>
      <c r="F40" s="372"/>
      <c r="G40" s="372"/>
      <c r="H40" s="372"/>
      <c r="I40" s="56"/>
      <c r="J40" s="373"/>
      <c r="K40" s="373"/>
    </row>
    <row r="41" spans="1:11" ht="23.25">
      <c r="A41" s="375"/>
      <c r="B41" s="289"/>
      <c r="C41" s="290"/>
      <c r="D41" s="291"/>
      <c r="E41" s="367"/>
      <c r="F41" s="368"/>
      <c r="G41" s="368"/>
      <c r="H41" s="368"/>
      <c r="I41" s="233"/>
      <c r="J41" s="297" t="e">
        <v>#N/A</v>
      </c>
      <c r="K41" s="297"/>
    </row>
    <row r="42" spans="1:11" ht="23.25" customHeight="1">
      <c r="A42" s="375"/>
      <c r="B42" s="289"/>
      <c r="C42" s="290"/>
      <c r="D42" s="291"/>
      <c r="E42" s="369"/>
      <c r="F42" s="369"/>
      <c r="G42" s="369"/>
      <c r="H42" s="369"/>
      <c r="I42" s="57">
        <f>D24</f>
        <v>75</v>
      </c>
      <c r="J42" s="297"/>
      <c r="K42" s="297"/>
    </row>
    <row r="43" spans="1:11" ht="23.25">
      <c r="A43" s="375"/>
      <c r="B43" s="289"/>
      <c r="C43" s="289"/>
      <c r="D43" s="291"/>
      <c r="E43" s="369"/>
      <c r="F43" s="369"/>
      <c r="G43" s="369"/>
      <c r="H43" s="369"/>
      <c r="I43" s="57"/>
      <c r="J43" s="297"/>
      <c r="K43" s="297"/>
    </row>
    <row r="44" spans="1:11" ht="23.25">
      <c r="A44" s="375"/>
      <c r="B44" s="289"/>
      <c r="C44" s="290"/>
      <c r="D44" s="291"/>
      <c r="E44" s="369"/>
      <c r="F44" s="369"/>
      <c r="G44" s="369"/>
      <c r="H44" s="369"/>
      <c r="I44" s="57"/>
      <c r="J44" s="297"/>
      <c r="K44" s="297"/>
    </row>
    <row r="45" spans="1:11" ht="23.25">
      <c r="A45" s="375"/>
      <c r="B45" s="289"/>
      <c r="C45" s="289"/>
      <c r="D45" s="291"/>
      <c r="E45" s="369"/>
      <c r="F45" s="369"/>
      <c r="G45" s="369"/>
      <c r="H45" s="369"/>
      <c r="I45" s="57"/>
      <c r="J45" s="297"/>
      <c r="K45" s="297"/>
    </row>
    <row r="46" spans="1:11" ht="23.25">
      <c r="A46" s="375"/>
      <c r="B46" s="289"/>
      <c r="C46" s="290"/>
      <c r="D46" s="291"/>
      <c r="E46" s="369"/>
      <c r="F46" s="369"/>
      <c r="G46" s="369"/>
      <c r="H46" s="369"/>
      <c r="I46" s="58">
        <f>IF(D24=E51,0,1)</f>
        <v>0</v>
      </c>
      <c r="J46" s="297"/>
      <c r="K46" s="297"/>
    </row>
    <row r="47" spans="1:11" ht="23.25">
      <c r="A47" s="375"/>
      <c r="B47" s="289"/>
      <c r="C47" s="290"/>
      <c r="D47" s="291"/>
      <c r="E47" s="369"/>
      <c r="F47" s="369"/>
      <c r="G47" s="369"/>
      <c r="H47" s="369"/>
      <c r="I47" s="58"/>
      <c r="J47" s="297"/>
      <c r="K47" s="297"/>
    </row>
    <row r="48" spans="1:11" ht="23.25">
      <c r="A48" s="375"/>
      <c r="B48" s="289"/>
      <c r="C48" s="290"/>
      <c r="D48" s="291"/>
      <c r="E48" s="369"/>
      <c r="F48" s="369"/>
      <c r="G48" s="369"/>
      <c r="H48" s="369"/>
      <c r="I48" s="58"/>
      <c r="J48" s="297"/>
      <c r="K48" s="297"/>
    </row>
    <row r="49" spans="1:11" ht="23.25">
      <c r="A49" s="375"/>
      <c r="B49" s="289"/>
      <c r="C49" s="290"/>
      <c r="D49" s="291"/>
      <c r="E49" s="369"/>
      <c r="F49" s="369"/>
      <c r="G49" s="369"/>
      <c r="H49" s="369"/>
      <c r="I49" s="58"/>
      <c r="J49" s="297"/>
      <c r="K49" s="297"/>
    </row>
    <row r="50" spans="1:11" ht="21">
      <c r="A50" s="375"/>
      <c r="B50" s="289"/>
      <c r="C50" s="290"/>
      <c r="D50" s="292"/>
      <c r="E50" s="370"/>
      <c r="F50" s="370"/>
      <c r="G50" s="370"/>
      <c r="H50" s="370"/>
      <c r="I50" s="59"/>
      <c r="J50" s="297"/>
      <c r="K50" s="297"/>
    </row>
    <row r="51" spans="1:11" ht="21.75" thickBot="1">
      <c r="A51" s="375"/>
      <c r="B51" s="35"/>
      <c r="C51" s="36"/>
      <c r="D51" s="36"/>
      <c r="E51" s="34">
        <f>IF(E46&gt;0,E46,D24)</f>
        <v>75</v>
      </c>
      <c r="F51" s="37"/>
      <c r="G51" s="38"/>
      <c r="H51" s="38"/>
      <c r="I51" s="59"/>
      <c r="J51" s="60"/>
      <c r="K51" s="60"/>
    </row>
    <row r="52" spans="1:11" ht="38.25" thickBot="1">
      <c r="A52" s="375"/>
      <c r="B52" s="361" t="s">
        <v>23</v>
      </c>
      <c r="C52" s="362"/>
      <c r="D52" s="363"/>
      <c r="E52" s="364">
        <f>VLOOKUP(A1,'قاعدة بيانات السيارات'!A13:AC62,24,FALSE)</f>
        <v>45992</v>
      </c>
      <c r="F52" s="365"/>
      <c r="G52" s="202" t="s">
        <v>13</v>
      </c>
      <c r="H52" s="33" t="str">
        <f ca="1">VLOOKUP(A1,'قاعدة بيانات السيارات'!A13:AC62,25,FALSE)</f>
        <v>Experied</v>
      </c>
      <c r="I52" s="59"/>
      <c r="J52" s="60"/>
      <c r="K52" s="60"/>
    </row>
    <row r="53" spans="1:11" ht="21">
      <c r="A53" s="375"/>
      <c r="B53" s="35"/>
      <c r="C53" s="36"/>
      <c r="D53" s="36"/>
      <c r="E53" s="34"/>
      <c r="F53" s="37"/>
      <c r="G53" s="38"/>
      <c r="H53" s="38"/>
      <c r="I53" s="59"/>
      <c r="J53" s="60"/>
      <c r="K53" s="60"/>
    </row>
    <row r="54" spans="1:11" ht="26.25">
      <c r="A54" s="375"/>
      <c r="B54" s="39" t="s">
        <v>531</v>
      </c>
      <c r="C54" s="41"/>
      <c r="D54" s="374"/>
      <c r="E54" s="374"/>
      <c r="F54" s="374"/>
      <c r="G54" s="374"/>
      <c r="H54" s="374"/>
      <c r="I54" s="61"/>
      <c r="J54" s="61"/>
      <c r="K54" s="61"/>
    </row>
  </sheetData>
  <mergeCells count="67">
    <mergeCell ref="G9:H9"/>
    <mergeCell ref="G8:J8"/>
    <mergeCell ref="A1:K1"/>
    <mergeCell ref="B3:E3"/>
    <mergeCell ref="H3:K3"/>
    <mergeCell ref="B5:K5"/>
    <mergeCell ref="H2:K2"/>
    <mergeCell ref="B6:C6"/>
    <mergeCell ref="B8:C8"/>
    <mergeCell ref="D8:E8"/>
    <mergeCell ref="B9:C9"/>
    <mergeCell ref="D9:E9"/>
    <mergeCell ref="B10:C10"/>
    <mergeCell ref="D10:E10"/>
    <mergeCell ref="B11:C11"/>
    <mergeCell ref="D11:E11"/>
    <mergeCell ref="G11:H11"/>
    <mergeCell ref="F10:G10"/>
    <mergeCell ref="B12:C12"/>
    <mergeCell ref="D12:E12"/>
    <mergeCell ref="G12:H12"/>
    <mergeCell ref="B13:C13"/>
    <mergeCell ref="D13:E13"/>
    <mergeCell ref="G13:H13"/>
    <mergeCell ref="E49:H49"/>
    <mergeCell ref="J40:K40"/>
    <mergeCell ref="D54:H54"/>
    <mergeCell ref="A2:A54"/>
    <mergeCell ref="B2:E2"/>
    <mergeCell ref="B37:D37"/>
    <mergeCell ref="E37:F37"/>
    <mergeCell ref="B17:C17"/>
    <mergeCell ref="B18:C18"/>
    <mergeCell ref="B36:D36"/>
    <mergeCell ref="B22:H22"/>
    <mergeCell ref="B14:D14"/>
    <mergeCell ref="F14:H14"/>
    <mergeCell ref="B15:C15"/>
    <mergeCell ref="J15:K15"/>
    <mergeCell ref="B16:C16"/>
    <mergeCell ref="E25:J25"/>
    <mergeCell ref="E26:J26"/>
    <mergeCell ref="E27:J27"/>
    <mergeCell ref="B52:D52"/>
    <mergeCell ref="E52:F52"/>
    <mergeCell ref="B39:H39"/>
    <mergeCell ref="E41:H41"/>
    <mergeCell ref="E42:H42"/>
    <mergeCell ref="E44:H44"/>
    <mergeCell ref="E46:H46"/>
    <mergeCell ref="E50:H50"/>
    <mergeCell ref="E43:H43"/>
    <mergeCell ref="E45:H45"/>
    <mergeCell ref="E40:H40"/>
    <mergeCell ref="E47:H47"/>
    <mergeCell ref="E48:H48"/>
    <mergeCell ref="J19:K19"/>
    <mergeCell ref="J20:K21"/>
    <mergeCell ref="E23:J23"/>
    <mergeCell ref="E24:J24"/>
    <mergeCell ref="J22:K22"/>
    <mergeCell ref="E33:J33"/>
    <mergeCell ref="E28:J28"/>
    <mergeCell ref="E29:J29"/>
    <mergeCell ref="E30:J30"/>
    <mergeCell ref="E31:J31"/>
    <mergeCell ref="E32:J32"/>
  </mergeCells>
  <pageMargins left="0.75" right="0.75" top="1" bottom="1" header="0.5" footer="0.5"/>
  <pageSetup paperSize="9" scale="5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7FECF-94E6-4F04-BA52-D2FC245788C1}">
  <dimension ref="A2:L45"/>
  <sheetViews>
    <sheetView rightToLeft="1" view="pageBreakPreview" topLeftCell="A10" zoomScale="115" zoomScaleNormal="100" zoomScaleSheetLayoutView="115" workbookViewId="0">
      <selection activeCell="C16" sqref="C16"/>
    </sheetView>
  </sheetViews>
  <sheetFormatPr defaultRowHeight="15"/>
  <cols>
    <col min="2" max="2" width="32.7109375" customWidth="1"/>
    <col min="3" max="3" width="21.85546875" customWidth="1"/>
    <col min="4" max="4" width="16.7109375" customWidth="1"/>
    <col min="5" max="5" width="18.5703125" customWidth="1"/>
    <col min="6" max="6" width="17.85546875" customWidth="1"/>
    <col min="8" max="8" width="11.5703125" bestFit="1" customWidth="1"/>
    <col min="9" max="9" width="10.5703125" customWidth="1"/>
    <col min="10" max="10" width="21.7109375" customWidth="1"/>
    <col min="11" max="11" width="11.5703125" bestFit="1" customWidth="1"/>
  </cols>
  <sheetData>
    <row r="2" spans="1:12" ht="25.5">
      <c r="A2" s="242" t="s">
        <v>1</v>
      </c>
      <c r="B2" s="241" t="s">
        <v>634</v>
      </c>
      <c r="C2" s="241" t="s">
        <v>589</v>
      </c>
      <c r="D2" s="241" t="s">
        <v>517</v>
      </c>
      <c r="E2" s="242" t="s">
        <v>635</v>
      </c>
      <c r="F2" s="242" t="s">
        <v>13</v>
      </c>
      <c r="G2" s="242" t="s">
        <v>636</v>
      </c>
      <c r="H2" s="243" t="s">
        <v>637</v>
      </c>
      <c r="I2" s="243" t="s">
        <v>638</v>
      </c>
      <c r="J2" s="243" t="s">
        <v>639</v>
      </c>
      <c r="K2" s="243" t="s">
        <v>640</v>
      </c>
      <c r="L2" s="263" t="s">
        <v>720</v>
      </c>
    </row>
    <row r="3" spans="1:12" ht="35.1" customHeight="1">
      <c r="A3" s="264">
        <v>1</v>
      </c>
      <c r="B3" s="259" t="s">
        <v>641</v>
      </c>
      <c r="C3" s="259" t="s">
        <v>642</v>
      </c>
      <c r="D3" s="259" t="s">
        <v>643</v>
      </c>
      <c r="E3" s="260"/>
      <c r="F3" s="260" t="str">
        <f ca="1">IF(E3="","",IF(E3&lt;=TODAY(),"Experied",IF(AND(E3&gt;TODAY(),E3&lt;(TODAY()+60)),"Neer to Expire","Valid")))</f>
        <v/>
      </c>
      <c r="G3" s="260" t="s">
        <v>644</v>
      </c>
      <c r="H3" s="261">
        <v>28443</v>
      </c>
      <c r="I3" s="259" t="s">
        <v>645</v>
      </c>
      <c r="J3" s="259" t="s">
        <v>646</v>
      </c>
      <c r="K3" s="261">
        <v>45902</v>
      </c>
      <c r="L3" s="262"/>
    </row>
    <row r="4" spans="1:12" ht="35.1" customHeight="1">
      <c r="A4" s="264">
        <v>2</v>
      </c>
      <c r="B4" s="259" t="s">
        <v>647</v>
      </c>
      <c r="C4" s="259" t="s">
        <v>648</v>
      </c>
      <c r="D4" s="259" t="s">
        <v>643</v>
      </c>
      <c r="E4" s="260"/>
      <c r="F4" s="260" t="str">
        <f t="shared" ref="F4:F45" ca="1" si="0">IF(E4="","",IF(E4&lt;=TODAY(),"Experied",IF(AND(E4&gt;TODAY(),E4&lt;(TODAY()+60)),"Neer to Expire","Valid")))</f>
        <v/>
      </c>
      <c r="G4" s="260" t="s">
        <v>644</v>
      </c>
      <c r="H4" s="261">
        <v>31666</v>
      </c>
      <c r="I4" s="259" t="s">
        <v>645</v>
      </c>
      <c r="J4" s="259" t="s">
        <v>649</v>
      </c>
      <c r="K4" s="261">
        <v>45979</v>
      </c>
      <c r="L4" s="262"/>
    </row>
    <row r="5" spans="1:12" ht="35.1" customHeight="1">
      <c r="A5" s="264">
        <v>3</v>
      </c>
      <c r="B5" s="259" t="s">
        <v>650</v>
      </c>
      <c r="C5" s="259" t="s">
        <v>651</v>
      </c>
      <c r="D5" s="259" t="s">
        <v>643</v>
      </c>
      <c r="E5" s="260"/>
      <c r="F5" s="260" t="str">
        <f t="shared" ca="1" si="0"/>
        <v/>
      </c>
      <c r="G5" s="260" t="s">
        <v>644</v>
      </c>
      <c r="H5" s="261">
        <v>30583</v>
      </c>
      <c r="I5" s="259" t="s">
        <v>645</v>
      </c>
      <c r="J5" s="259" t="s">
        <v>652</v>
      </c>
      <c r="K5" s="261">
        <v>45929</v>
      </c>
      <c r="L5" s="262"/>
    </row>
    <row r="6" spans="1:12" ht="35.1" customHeight="1">
      <c r="A6" s="264">
        <v>4</v>
      </c>
      <c r="B6" s="259" t="s">
        <v>653</v>
      </c>
      <c r="C6" s="259" t="s">
        <v>654</v>
      </c>
      <c r="D6" s="259" t="s">
        <v>643</v>
      </c>
      <c r="E6" s="260"/>
      <c r="F6" s="260" t="str">
        <f t="shared" ca="1" si="0"/>
        <v/>
      </c>
      <c r="G6" s="260" t="s">
        <v>655</v>
      </c>
      <c r="H6" s="261">
        <v>30740</v>
      </c>
      <c r="I6" s="259" t="s">
        <v>656</v>
      </c>
      <c r="J6" s="259" t="s">
        <v>657</v>
      </c>
      <c r="K6" s="261">
        <v>46096</v>
      </c>
      <c r="L6" s="262"/>
    </row>
    <row r="7" spans="1:12" ht="35.1" customHeight="1">
      <c r="A7" s="264">
        <v>5</v>
      </c>
      <c r="B7" s="259" t="s">
        <v>658</v>
      </c>
      <c r="C7" s="259" t="s">
        <v>659</v>
      </c>
      <c r="D7" s="259" t="s">
        <v>643</v>
      </c>
      <c r="E7" s="260"/>
      <c r="F7" s="260" t="str">
        <f t="shared" ca="1" si="0"/>
        <v/>
      </c>
      <c r="G7" s="260" t="s">
        <v>644</v>
      </c>
      <c r="H7" s="261">
        <v>31736</v>
      </c>
      <c r="I7" s="259" t="s">
        <v>660</v>
      </c>
      <c r="J7" s="259" t="s">
        <v>661</v>
      </c>
      <c r="K7" s="261">
        <v>45979</v>
      </c>
      <c r="L7" s="262"/>
    </row>
    <row r="8" spans="1:12" ht="35.1" customHeight="1">
      <c r="A8" s="264">
        <v>6</v>
      </c>
      <c r="B8" s="259" t="s">
        <v>662</v>
      </c>
      <c r="C8" s="259" t="s">
        <v>663</v>
      </c>
      <c r="D8" s="259" t="s">
        <v>643</v>
      </c>
      <c r="E8" s="260"/>
      <c r="F8" s="260" t="str">
        <f t="shared" ca="1" si="0"/>
        <v/>
      </c>
      <c r="G8" s="260" t="s">
        <v>655</v>
      </c>
      <c r="H8" s="261">
        <v>31128</v>
      </c>
      <c r="I8" s="259" t="s">
        <v>645</v>
      </c>
      <c r="J8" s="259" t="s">
        <v>664</v>
      </c>
      <c r="K8" s="261">
        <v>46051</v>
      </c>
      <c r="L8" s="262"/>
    </row>
    <row r="9" spans="1:12" ht="35.1" customHeight="1">
      <c r="A9" s="264">
        <v>7</v>
      </c>
      <c r="B9" s="259" t="s">
        <v>665</v>
      </c>
      <c r="C9" s="259" t="s">
        <v>666</v>
      </c>
      <c r="D9" s="259" t="s">
        <v>643</v>
      </c>
      <c r="E9" s="260"/>
      <c r="F9" s="260" t="str">
        <f t="shared" ca="1" si="0"/>
        <v/>
      </c>
      <c r="G9" s="260" t="s">
        <v>644</v>
      </c>
      <c r="H9" s="261">
        <v>34019</v>
      </c>
      <c r="I9" s="259" t="s">
        <v>656</v>
      </c>
      <c r="J9" s="259" t="s">
        <v>667</v>
      </c>
      <c r="K9" s="261">
        <v>46120</v>
      </c>
      <c r="L9" s="262"/>
    </row>
    <row r="10" spans="1:12" ht="35.1" customHeight="1">
      <c r="A10" s="264">
        <v>8</v>
      </c>
      <c r="B10" s="259" t="s">
        <v>668</v>
      </c>
      <c r="C10" s="259" t="s">
        <v>669</v>
      </c>
      <c r="D10" s="259" t="s">
        <v>643</v>
      </c>
      <c r="E10" s="260"/>
      <c r="F10" s="260" t="str">
        <f t="shared" ca="1" si="0"/>
        <v/>
      </c>
      <c r="G10" s="260" t="s">
        <v>644</v>
      </c>
      <c r="H10" s="261">
        <v>36511</v>
      </c>
      <c r="I10" s="259" t="s">
        <v>645</v>
      </c>
      <c r="J10" s="259" t="s">
        <v>670</v>
      </c>
      <c r="K10" s="261">
        <v>45617</v>
      </c>
      <c r="L10" s="262"/>
    </row>
    <row r="11" spans="1:12" ht="35.1" customHeight="1">
      <c r="A11" s="264">
        <v>9</v>
      </c>
      <c r="B11" s="259" t="s">
        <v>671</v>
      </c>
      <c r="C11" s="259" t="s">
        <v>672</v>
      </c>
      <c r="D11" s="259" t="s">
        <v>643</v>
      </c>
      <c r="E11" s="260"/>
      <c r="F11" s="260" t="str">
        <f t="shared" ca="1" si="0"/>
        <v/>
      </c>
      <c r="G11" s="260" t="s">
        <v>644</v>
      </c>
      <c r="H11" s="261">
        <v>37043</v>
      </c>
      <c r="I11" s="259" t="s">
        <v>645</v>
      </c>
      <c r="J11" s="259" t="s">
        <v>673</v>
      </c>
      <c r="K11" s="261">
        <v>45929</v>
      </c>
      <c r="L11" s="262"/>
    </row>
    <row r="12" spans="1:12" ht="35.1" customHeight="1">
      <c r="A12" s="264">
        <v>10</v>
      </c>
      <c r="B12" s="259" t="s">
        <v>674</v>
      </c>
      <c r="C12" s="259" t="s">
        <v>675</v>
      </c>
      <c r="D12" s="259" t="s">
        <v>643</v>
      </c>
      <c r="E12" s="260"/>
      <c r="F12" s="260" t="str">
        <f t="shared" ca="1" si="0"/>
        <v/>
      </c>
      <c r="G12" s="260" t="s">
        <v>644</v>
      </c>
      <c r="H12" s="261">
        <v>36151</v>
      </c>
      <c r="I12" s="259" t="s">
        <v>660</v>
      </c>
      <c r="J12" s="259" t="s">
        <v>676</v>
      </c>
      <c r="K12" s="261">
        <v>45979</v>
      </c>
      <c r="L12" s="262"/>
    </row>
    <row r="13" spans="1:12" ht="35.1" customHeight="1">
      <c r="A13" s="264">
        <v>11</v>
      </c>
      <c r="B13" s="259" t="s">
        <v>677</v>
      </c>
      <c r="C13" s="259" t="s">
        <v>678</v>
      </c>
      <c r="D13" s="259" t="s">
        <v>643</v>
      </c>
      <c r="E13" s="260"/>
      <c r="F13" s="260" t="str">
        <f t="shared" ca="1" si="0"/>
        <v/>
      </c>
      <c r="G13" s="260" t="s">
        <v>644</v>
      </c>
      <c r="H13" s="261">
        <v>37980</v>
      </c>
      <c r="I13" s="259" t="s">
        <v>645</v>
      </c>
      <c r="J13" s="259" t="s">
        <v>664</v>
      </c>
      <c r="K13" s="261">
        <v>45928</v>
      </c>
      <c r="L13" s="262"/>
    </row>
    <row r="14" spans="1:12" ht="35.1" customHeight="1">
      <c r="A14" s="264">
        <v>12</v>
      </c>
      <c r="B14" s="259" t="s">
        <v>679</v>
      </c>
      <c r="C14" s="259" t="s">
        <v>680</v>
      </c>
      <c r="D14" s="259" t="s">
        <v>643</v>
      </c>
      <c r="E14" s="260"/>
      <c r="F14" s="260" t="str">
        <f t="shared" ca="1" si="0"/>
        <v/>
      </c>
      <c r="G14" s="260" t="s">
        <v>655</v>
      </c>
      <c r="H14" s="261">
        <v>39009</v>
      </c>
      <c r="I14" s="259" t="s">
        <v>645</v>
      </c>
      <c r="J14" s="259" t="s">
        <v>652</v>
      </c>
      <c r="K14" s="261">
        <v>45895</v>
      </c>
      <c r="L14" s="262"/>
    </row>
    <row r="15" spans="1:12" ht="35.1" customHeight="1">
      <c r="A15" s="66">
        <v>13</v>
      </c>
      <c r="B15" s="245" t="s">
        <v>681</v>
      </c>
      <c r="C15" s="245">
        <v>2122492271</v>
      </c>
      <c r="D15" s="245" t="s">
        <v>682</v>
      </c>
      <c r="E15" s="255">
        <v>45938</v>
      </c>
      <c r="F15" s="244" t="str">
        <f t="shared" ca="1" si="0"/>
        <v>Experied</v>
      </c>
      <c r="G15" s="254" t="s">
        <v>655</v>
      </c>
      <c r="H15" s="246">
        <v>25204</v>
      </c>
      <c r="I15" s="245" t="s">
        <v>683</v>
      </c>
      <c r="J15" s="245" t="s">
        <v>684</v>
      </c>
      <c r="K15" s="246">
        <v>45694</v>
      </c>
      <c r="L15" s="247"/>
    </row>
    <row r="16" spans="1:12" ht="35.1" customHeight="1">
      <c r="A16" s="66">
        <v>14</v>
      </c>
      <c r="B16" s="245" t="s">
        <v>685</v>
      </c>
      <c r="C16" s="245">
        <v>2129850125</v>
      </c>
      <c r="D16" s="245" t="s">
        <v>682</v>
      </c>
      <c r="E16" s="255">
        <v>46454</v>
      </c>
      <c r="F16" s="244" t="str">
        <f t="shared" ca="1" si="0"/>
        <v>Valid</v>
      </c>
      <c r="G16" s="254" t="s">
        <v>655</v>
      </c>
      <c r="H16" s="246">
        <v>28825</v>
      </c>
      <c r="I16" s="245" t="s">
        <v>660</v>
      </c>
      <c r="J16" s="245" t="s">
        <v>686</v>
      </c>
      <c r="K16" s="246">
        <v>46023</v>
      </c>
      <c r="L16" s="247"/>
    </row>
    <row r="17" spans="1:12" ht="35.1" customHeight="1">
      <c r="A17" s="66">
        <v>15</v>
      </c>
      <c r="B17" s="245" t="s">
        <v>687</v>
      </c>
      <c r="C17" s="245" t="s">
        <v>171</v>
      </c>
      <c r="D17" s="245" t="s">
        <v>682</v>
      </c>
      <c r="E17" s="255">
        <v>46177</v>
      </c>
      <c r="F17" s="244" t="str">
        <f t="shared" ca="1" si="0"/>
        <v>Neer to Expire</v>
      </c>
      <c r="G17" s="254" t="s">
        <v>655</v>
      </c>
      <c r="H17" s="246">
        <v>36278</v>
      </c>
      <c r="I17" s="245" t="s">
        <v>683</v>
      </c>
      <c r="J17" s="245" t="s">
        <v>684</v>
      </c>
      <c r="K17" s="246">
        <v>45261</v>
      </c>
      <c r="L17" s="247"/>
    </row>
    <row r="18" spans="1:12" ht="35.1" customHeight="1">
      <c r="A18" s="66">
        <v>16</v>
      </c>
      <c r="B18" s="245" t="s">
        <v>688</v>
      </c>
      <c r="C18" s="245">
        <v>2186229528</v>
      </c>
      <c r="D18" s="245" t="s">
        <v>682</v>
      </c>
      <c r="E18" s="255">
        <v>45972</v>
      </c>
      <c r="F18" s="244" t="str">
        <f t="shared" ca="1" si="0"/>
        <v>Experied</v>
      </c>
      <c r="G18" s="254" t="s">
        <v>655</v>
      </c>
      <c r="H18" s="246">
        <v>37344</v>
      </c>
      <c r="I18" s="245" t="s">
        <v>683</v>
      </c>
      <c r="J18" s="245" t="s">
        <v>684</v>
      </c>
      <c r="K18" s="246">
        <v>45356</v>
      </c>
      <c r="L18" s="247"/>
    </row>
    <row r="19" spans="1:12" ht="35.1" customHeight="1">
      <c r="A19" s="66">
        <v>17</v>
      </c>
      <c r="B19" s="245" t="s">
        <v>689</v>
      </c>
      <c r="C19" s="245">
        <v>2242915243</v>
      </c>
      <c r="D19" s="245" t="s">
        <v>682</v>
      </c>
      <c r="E19" s="255">
        <v>46191</v>
      </c>
      <c r="F19" s="244" t="str">
        <f t="shared" ca="1" si="0"/>
        <v>Valid</v>
      </c>
      <c r="G19" s="254" t="s">
        <v>655</v>
      </c>
      <c r="H19" s="246">
        <v>31201</v>
      </c>
      <c r="I19" s="245" t="s">
        <v>683</v>
      </c>
      <c r="J19" s="245" t="s">
        <v>684</v>
      </c>
      <c r="K19" s="246">
        <v>45672</v>
      </c>
      <c r="L19" s="247"/>
    </row>
    <row r="20" spans="1:12" ht="35.1" customHeight="1">
      <c r="A20" s="66">
        <v>18</v>
      </c>
      <c r="B20" s="245" t="s">
        <v>690</v>
      </c>
      <c r="C20" s="245" t="s">
        <v>464</v>
      </c>
      <c r="D20" s="245" t="s">
        <v>682</v>
      </c>
      <c r="E20" s="255">
        <v>46196</v>
      </c>
      <c r="F20" s="244" t="str">
        <f t="shared" ca="1" si="0"/>
        <v>Valid</v>
      </c>
      <c r="G20" s="254" t="s">
        <v>655</v>
      </c>
      <c r="H20" s="246">
        <v>30899</v>
      </c>
      <c r="I20" s="245" t="s">
        <v>683</v>
      </c>
      <c r="J20" s="245" t="s">
        <v>684</v>
      </c>
      <c r="K20" s="246">
        <v>45315</v>
      </c>
      <c r="L20" s="247"/>
    </row>
    <row r="21" spans="1:12" ht="35.1" customHeight="1">
      <c r="A21" s="66">
        <v>19</v>
      </c>
      <c r="B21" s="245" t="s">
        <v>691</v>
      </c>
      <c r="C21" s="245" t="s">
        <v>194</v>
      </c>
      <c r="D21" s="245" t="s">
        <v>692</v>
      </c>
      <c r="E21" s="255">
        <v>46340</v>
      </c>
      <c r="F21" s="244" t="str">
        <f t="shared" ca="1" si="0"/>
        <v>Valid</v>
      </c>
      <c r="G21" s="254" t="s">
        <v>655</v>
      </c>
      <c r="H21" s="246">
        <v>31552</v>
      </c>
      <c r="I21" s="245" t="s">
        <v>683</v>
      </c>
      <c r="J21" s="245" t="s">
        <v>684</v>
      </c>
      <c r="K21" s="246">
        <v>45323</v>
      </c>
      <c r="L21" s="247"/>
    </row>
    <row r="22" spans="1:12" ht="35.1" customHeight="1">
      <c r="A22" s="66">
        <v>20</v>
      </c>
      <c r="B22" s="245" t="s">
        <v>693</v>
      </c>
      <c r="C22" s="245" t="s">
        <v>205</v>
      </c>
      <c r="D22" s="245" t="s">
        <v>682</v>
      </c>
      <c r="E22" s="255">
        <v>46294</v>
      </c>
      <c r="F22" s="244" t="str">
        <f t="shared" ca="1" si="0"/>
        <v>Valid</v>
      </c>
      <c r="G22" s="254" t="s">
        <v>655</v>
      </c>
      <c r="H22" s="246">
        <v>29312</v>
      </c>
      <c r="I22" s="245" t="s">
        <v>683</v>
      </c>
      <c r="J22" s="245" t="s">
        <v>684</v>
      </c>
      <c r="K22" s="246">
        <v>45672</v>
      </c>
      <c r="L22" s="247"/>
    </row>
    <row r="23" spans="1:12" ht="35.1" customHeight="1">
      <c r="A23" s="66">
        <v>21</v>
      </c>
      <c r="B23" s="245" t="s">
        <v>694</v>
      </c>
      <c r="C23" s="245" t="s">
        <v>306</v>
      </c>
      <c r="D23" s="245" t="s">
        <v>682</v>
      </c>
      <c r="E23" s="255">
        <v>46215</v>
      </c>
      <c r="F23" s="244" t="str">
        <f t="shared" ca="1" si="0"/>
        <v>Valid</v>
      </c>
      <c r="G23" s="254" t="s">
        <v>655</v>
      </c>
      <c r="H23" s="246">
        <v>32157</v>
      </c>
      <c r="I23" s="245" t="s">
        <v>683</v>
      </c>
      <c r="J23" s="245" t="s">
        <v>684</v>
      </c>
      <c r="K23" s="246">
        <v>45602</v>
      </c>
      <c r="L23" s="247"/>
    </row>
    <row r="24" spans="1:12" ht="35.1" customHeight="1">
      <c r="A24" s="265">
        <v>22</v>
      </c>
      <c r="B24" s="248" t="s">
        <v>695</v>
      </c>
      <c r="C24" s="248">
        <v>2309585699</v>
      </c>
      <c r="D24" s="248" t="s">
        <v>696</v>
      </c>
      <c r="E24" s="256"/>
      <c r="F24" s="244" t="str">
        <f t="shared" ca="1" si="0"/>
        <v/>
      </c>
      <c r="G24" s="249" t="s">
        <v>655</v>
      </c>
      <c r="H24" s="250">
        <v>31793</v>
      </c>
      <c r="I24" s="248" t="s">
        <v>683</v>
      </c>
      <c r="J24" s="248" t="s">
        <v>684</v>
      </c>
      <c r="K24" s="250">
        <v>45059</v>
      </c>
      <c r="L24" s="251" t="s">
        <v>697</v>
      </c>
    </row>
    <row r="25" spans="1:12" ht="35.1" customHeight="1">
      <c r="A25" s="66">
        <v>23</v>
      </c>
      <c r="B25" s="245" t="s">
        <v>698</v>
      </c>
      <c r="C25" s="245" t="s">
        <v>214</v>
      </c>
      <c r="D25" s="245" t="s">
        <v>682</v>
      </c>
      <c r="E25" s="255">
        <v>46318</v>
      </c>
      <c r="F25" s="244" t="str">
        <f t="shared" ca="1" si="0"/>
        <v>Valid</v>
      </c>
      <c r="G25" s="254" t="s">
        <v>655</v>
      </c>
      <c r="H25" s="246">
        <v>30318</v>
      </c>
      <c r="I25" s="245" t="s">
        <v>683</v>
      </c>
      <c r="J25" s="245" t="s">
        <v>684</v>
      </c>
      <c r="K25" s="246">
        <v>45334</v>
      </c>
      <c r="L25" s="247"/>
    </row>
    <row r="26" spans="1:12" ht="35.1" customHeight="1">
      <c r="A26" s="66">
        <v>24</v>
      </c>
      <c r="B26" s="245" t="s">
        <v>699</v>
      </c>
      <c r="C26" s="245">
        <v>2458495054</v>
      </c>
      <c r="D26" s="245" t="s">
        <v>696</v>
      </c>
      <c r="E26" s="255">
        <v>46289</v>
      </c>
      <c r="F26" s="244" t="str">
        <f t="shared" ca="1" si="0"/>
        <v>Valid</v>
      </c>
      <c r="G26" s="254" t="s">
        <v>655</v>
      </c>
      <c r="H26" s="246">
        <v>30242.125</v>
      </c>
      <c r="I26" s="245" t="s">
        <v>683</v>
      </c>
      <c r="J26" s="245" t="s">
        <v>684</v>
      </c>
      <c r="K26" s="246">
        <v>45962</v>
      </c>
      <c r="L26" s="247"/>
    </row>
    <row r="27" spans="1:12" ht="35.1" customHeight="1">
      <c r="A27" s="66">
        <v>25</v>
      </c>
      <c r="B27" s="245" t="s">
        <v>700</v>
      </c>
      <c r="C27" s="245">
        <v>2480639885</v>
      </c>
      <c r="D27" s="245" t="s">
        <v>682</v>
      </c>
      <c r="E27" s="255">
        <v>46355</v>
      </c>
      <c r="F27" s="244" t="str">
        <f t="shared" ca="1" si="0"/>
        <v>Valid</v>
      </c>
      <c r="G27" s="254" t="s">
        <v>655</v>
      </c>
      <c r="H27" s="246">
        <v>30655</v>
      </c>
      <c r="I27" s="245" t="s">
        <v>683</v>
      </c>
      <c r="J27" s="245" t="s">
        <v>684</v>
      </c>
      <c r="K27" s="246">
        <v>45608</v>
      </c>
      <c r="L27" s="247"/>
    </row>
    <row r="28" spans="1:12" ht="35.1" customHeight="1">
      <c r="A28" s="66">
        <v>26</v>
      </c>
      <c r="B28" s="245" t="s">
        <v>701</v>
      </c>
      <c r="C28" s="245">
        <v>2485780130</v>
      </c>
      <c r="D28" s="245" t="s">
        <v>682</v>
      </c>
      <c r="E28" s="255">
        <v>46244</v>
      </c>
      <c r="F28" s="244" t="str">
        <f t="shared" ca="1" si="0"/>
        <v>Valid</v>
      </c>
      <c r="G28" s="254" t="s">
        <v>655</v>
      </c>
      <c r="H28" s="246">
        <v>36024</v>
      </c>
      <c r="I28" s="245" t="s">
        <v>683</v>
      </c>
      <c r="J28" s="245" t="s">
        <v>684</v>
      </c>
      <c r="K28" s="246">
        <v>45306</v>
      </c>
      <c r="L28" s="247"/>
    </row>
    <row r="29" spans="1:12" ht="35.1" customHeight="1">
      <c r="A29" s="66">
        <v>27</v>
      </c>
      <c r="B29" s="245" t="s">
        <v>702</v>
      </c>
      <c r="C29" s="245">
        <v>2492044116</v>
      </c>
      <c r="D29" s="245" t="s">
        <v>682</v>
      </c>
      <c r="E29" s="255">
        <v>46030</v>
      </c>
      <c r="F29" s="244" t="str">
        <f t="shared" ca="1" si="0"/>
        <v>Experied</v>
      </c>
      <c r="G29" s="254" t="s">
        <v>655</v>
      </c>
      <c r="H29" s="246">
        <v>30742</v>
      </c>
      <c r="I29" s="245" t="s">
        <v>683</v>
      </c>
      <c r="J29" s="245" t="s">
        <v>684</v>
      </c>
      <c r="K29" s="246">
        <v>45962</v>
      </c>
      <c r="L29" s="247"/>
    </row>
    <row r="30" spans="1:12" ht="35.1" customHeight="1">
      <c r="A30" s="66">
        <v>28</v>
      </c>
      <c r="B30" s="245" t="s">
        <v>703</v>
      </c>
      <c r="C30" s="245">
        <v>2501197038</v>
      </c>
      <c r="D30" s="245" t="s">
        <v>692</v>
      </c>
      <c r="E30" s="255">
        <v>45918</v>
      </c>
      <c r="F30" s="244" t="str">
        <f t="shared" ca="1" si="0"/>
        <v>Experied</v>
      </c>
      <c r="G30" s="254" t="s">
        <v>655</v>
      </c>
      <c r="H30" s="246">
        <v>31197</v>
      </c>
      <c r="I30" s="245" t="s">
        <v>683</v>
      </c>
      <c r="J30" s="245" t="s">
        <v>704</v>
      </c>
      <c r="K30" s="246">
        <v>45408</v>
      </c>
      <c r="L30" s="247"/>
    </row>
    <row r="31" spans="1:12" ht="35.1" customHeight="1">
      <c r="A31" s="66">
        <v>29</v>
      </c>
      <c r="B31" s="245" t="s">
        <v>705</v>
      </c>
      <c r="C31" s="245">
        <v>2513310215</v>
      </c>
      <c r="D31" s="245" t="s">
        <v>692</v>
      </c>
      <c r="E31" s="255">
        <v>46131</v>
      </c>
      <c r="F31" s="244" t="str">
        <f t="shared" ca="1" si="0"/>
        <v>Neer to Expire</v>
      </c>
      <c r="G31" s="254" t="s">
        <v>655</v>
      </c>
      <c r="H31" s="246">
        <v>26388</v>
      </c>
      <c r="I31" s="245" t="s">
        <v>683</v>
      </c>
      <c r="J31" s="245" t="s">
        <v>684</v>
      </c>
      <c r="K31" s="246">
        <v>45326</v>
      </c>
      <c r="L31" s="247"/>
    </row>
    <row r="32" spans="1:12" ht="35.1" customHeight="1">
      <c r="A32" s="66">
        <v>30</v>
      </c>
      <c r="B32" s="245" t="s">
        <v>706</v>
      </c>
      <c r="C32" s="245">
        <v>2518642463</v>
      </c>
      <c r="D32" s="245" t="s">
        <v>682</v>
      </c>
      <c r="E32" s="255">
        <v>45929</v>
      </c>
      <c r="F32" s="244" t="str">
        <f t="shared" ca="1" si="0"/>
        <v>Experied</v>
      </c>
      <c r="G32" s="254" t="s">
        <v>655</v>
      </c>
      <c r="H32" s="246">
        <v>33386</v>
      </c>
      <c r="I32" s="245" t="s">
        <v>683</v>
      </c>
      <c r="J32" s="245" t="s">
        <v>684</v>
      </c>
      <c r="K32" s="246">
        <v>45154</v>
      </c>
      <c r="L32" s="247"/>
    </row>
    <row r="33" spans="1:12" ht="35.1" customHeight="1">
      <c r="A33" s="66">
        <v>31</v>
      </c>
      <c r="B33" s="245" t="s">
        <v>707</v>
      </c>
      <c r="C33" s="245">
        <v>2518937673</v>
      </c>
      <c r="D33" s="245" t="s">
        <v>692</v>
      </c>
      <c r="E33" s="255">
        <v>45929</v>
      </c>
      <c r="F33" s="244" t="str">
        <f t="shared" ca="1" si="0"/>
        <v>Experied</v>
      </c>
      <c r="G33" s="254" t="s">
        <v>655</v>
      </c>
      <c r="H33" s="246">
        <v>29007</v>
      </c>
      <c r="I33" s="245" t="s">
        <v>683</v>
      </c>
      <c r="J33" s="245" t="s">
        <v>684</v>
      </c>
      <c r="K33" s="246">
        <v>45767</v>
      </c>
      <c r="L33" s="247"/>
    </row>
    <row r="34" spans="1:12" ht="35.1" customHeight="1">
      <c r="A34" s="66">
        <v>32</v>
      </c>
      <c r="B34" s="245" t="s">
        <v>708</v>
      </c>
      <c r="C34" s="245">
        <v>2524640147</v>
      </c>
      <c r="D34" s="245" t="s">
        <v>682</v>
      </c>
      <c r="E34" s="255">
        <v>46273</v>
      </c>
      <c r="F34" s="244" t="str">
        <f t="shared" ca="1" si="0"/>
        <v>Valid</v>
      </c>
      <c r="G34" s="254" t="s">
        <v>655</v>
      </c>
      <c r="H34" s="246">
        <v>30306</v>
      </c>
      <c r="I34" s="245" t="s">
        <v>683</v>
      </c>
      <c r="J34" s="245" t="s">
        <v>684</v>
      </c>
      <c r="K34" s="246">
        <v>45409</v>
      </c>
      <c r="L34" s="247"/>
    </row>
    <row r="35" spans="1:12" ht="35.1" customHeight="1">
      <c r="A35" s="66">
        <v>33</v>
      </c>
      <c r="B35" s="245" t="s">
        <v>709</v>
      </c>
      <c r="C35" s="245">
        <v>2527857557</v>
      </c>
      <c r="D35" s="245" t="s">
        <v>682</v>
      </c>
      <c r="E35" s="255">
        <v>46264</v>
      </c>
      <c r="F35" s="244" t="str">
        <f t="shared" ca="1" si="0"/>
        <v>Valid</v>
      </c>
      <c r="G35" s="254" t="s">
        <v>655</v>
      </c>
      <c r="H35" s="246">
        <v>30242.125</v>
      </c>
      <c r="I35" s="245" t="s">
        <v>683</v>
      </c>
      <c r="J35" s="245" t="s">
        <v>684</v>
      </c>
      <c r="K35" s="246">
        <v>45962</v>
      </c>
      <c r="L35" s="247"/>
    </row>
    <row r="36" spans="1:12" ht="35.1" customHeight="1">
      <c r="A36" s="265">
        <v>34</v>
      </c>
      <c r="B36" s="248" t="s">
        <v>710</v>
      </c>
      <c r="C36" s="248">
        <v>2540243488</v>
      </c>
      <c r="D36" s="248" t="s">
        <v>682</v>
      </c>
      <c r="E36" s="256">
        <v>45422</v>
      </c>
      <c r="F36" s="244" t="str">
        <f t="shared" ca="1" si="0"/>
        <v>Experied</v>
      </c>
      <c r="G36" s="249" t="s">
        <v>655</v>
      </c>
      <c r="H36" s="250">
        <v>36979</v>
      </c>
      <c r="I36" s="248" t="s">
        <v>683</v>
      </c>
      <c r="J36" s="248" t="s">
        <v>684</v>
      </c>
      <c r="K36" s="250">
        <v>45355</v>
      </c>
      <c r="L36" s="251" t="s">
        <v>697</v>
      </c>
    </row>
    <row r="37" spans="1:12" ht="35.1" customHeight="1">
      <c r="A37" s="66">
        <v>35</v>
      </c>
      <c r="B37" s="245" t="s">
        <v>711</v>
      </c>
      <c r="C37" s="245">
        <v>2546211794</v>
      </c>
      <c r="D37" s="245" t="s">
        <v>692</v>
      </c>
      <c r="E37" s="255">
        <v>46229</v>
      </c>
      <c r="F37" s="244" t="str">
        <f t="shared" ca="1" si="0"/>
        <v>Valid</v>
      </c>
      <c r="G37" s="254" t="s">
        <v>655</v>
      </c>
      <c r="H37" s="246">
        <v>27163</v>
      </c>
      <c r="I37" s="245" t="s">
        <v>683</v>
      </c>
      <c r="J37" s="245" t="s">
        <v>684</v>
      </c>
      <c r="K37" s="246">
        <v>45211</v>
      </c>
      <c r="L37" s="247"/>
    </row>
    <row r="38" spans="1:12" ht="35.1" customHeight="1">
      <c r="A38" s="265">
        <v>36</v>
      </c>
      <c r="B38" s="248" t="s">
        <v>712</v>
      </c>
      <c r="C38" s="248">
        <v>2546945730</v>
      </c>
      <c r="D38" s="248" t="s">
        <v>682</v>
      </c>
      <c r="E38" s="256">
        <v>45876</v>
      </c>
      <c r="F38" s="244" t="str">
        <f t="shared" ca="1" si="0"/>
        <v>Experied</v>
      </c>
      <c r="G38" s="249" t="s">
        <v>655</v>
      </c>
      <c r="H38" s="250">
        <v>26299</v>
      </c>
      <c r="I38" s="248" t="s">
        <v>683</v>
      </c>
      <c r="J38" s="248" t="s">
        <v>684</v>
      </c>
      <c r="K38" s="250">
        <v>45363</v>
      </c>
      <c r="L38" s="251" t="s">
        <v>697</v>
      </c>
    </row>
    <row r="39" spans="1:12" ht="35.1" customHeight="1">
      <c r="A39" s="265">
        <v>37</v>
      </c>
      <c r="B39" s="248" t="s">
        <v>713</v>
      </c>
      <c r="C39" s="248">
        <v>2559089418</v>
      </c>
      <c r="D39" s="248" t="s">
        <v>682</v>
      </c>
      <c r="E39" s="256">
        <v>45775</v>
      </c>
      <c r="F39" s="252" t="str">
        <f t="shared" ca="1" si="0"/>
        <v>Experied</v>
      </c>
      <c r="G39" s="249" t="s">
        <v>655</v>
      </c>
      <c r="H39" s="250">
        <v>34700</v>
      </c>
      <c r="I39" s="248" t="s">
        <v>683</v>
      </c>
      <c r="J39" s="248" t="s">
        <v>684</v>
      </c>
      <c r="K39" s="250">
        <v>45655</v>
      </c>
      <c r="L39" s="251" t="s">
        <v>697</v>
      </c>
    </row>
    <row r="40" spans="1:12" ht="35.1" customHeight="1">
      <c r="A40" s="66">
        <v>38</v>
      </c>
      <c r="B40" s="253" t="s">
        <v>714</v>
      </c>
      <c r="C40" s="245">
        <v>2562634333</v>
      </c>
      <c r="D40" s="245" t="s">
        <v>682</v>
      </c>
      <c r="E40" s="255">
        <v>45731</v>
      </c>
      <c r="F40" s="244" t="str">
        <f t="shared" ca="1" si="0"/>
        <v>Experied</v>
      </c>
      <c r="G40" s="254" t="s">
        <v>655</v>
      </c>
      <c r="H40" s="246">
        <v>31788</v>
      </c>
      <c r="I40" s="245" t="s">
        <v>683</v>
      </c>
      <c r="J40" s="245" t="s">
        <v>684</v>
      </c>
      <c r="K40" s="246">
        <v>45375</v>
      </c>
      <c r="L40" s="247"/>
    </row>
    <row r="41" spans="1:12" ht="35.1" customHeight="1">
      <c r="A41" s="66">
        <v>39</v>
      </c>
      <c r="B41" s="245" t="s">
        <v>715</v>
      </c>
      <c r="C41" s="245">
        <v>2566157596</v>
      </c>
      <c r="D41" s="245" t="s">
        <v>682</v>
      </c>
      <c r="E41" s="255">
        <v>46113</v>
      </c>
      <c r="F41" s="244" t="str">
        <f t="shared" ca="1" si="0"/>
        <v>Experied</v>
      </c>
      <c r="G41" s="254" t="s">
        <v>655</v>
      </c>
      <c r="H41" s="246">
        <v>29952</v>
      </c>
      <c r="I41" s="245" t="s">
        <v>683</v>
      </c>
      <c r="J41" s="245" t="s">
        <v>684</v>
      </c>
      <c r="K41" s="246">
        <v>45962</v>
      </c>
      <c r="L41" s="247"/>
    </row>
    <row r="42" spans="1:12" ht="35.1" customHeight="1">
      <c r="A42" s="66">
        <v>40</v>
      </c>
      <c r="B42" s="245" t="s">
        <v>716</v>
      </c>
      <c r="C42" s="245">
        <v>2578711620</v>
      </c>
      <c r="D42" s="245" t="s">
        <v>692</v>
      </c>
      <c r="E42" s="255">
        <v>45933</v>
      </c>
      <c r="F42" s="244" t="str">
        <f t="shared" ca="1" si="0"/>
        <v>Experied</v>
      </c>
      <c r="G42" s="254" t="s">
        <v>655</v>
      </c>
      <c r="H42" s="246">
        <v>31810</v>
      </c>
      <c r="I42" s="245" t="s">
        <v>683</v>
      </c>
      <c r="J42" s="245" t="s">
        <v>684</v>
      </c>
      <c r="K42" s="246">
        <v>45962</v>
      </c>
      <c r="L42" s="247"/>
    </row>
    <row r="43" spans="1:12" ht="35.1" customHeight="1">
      <c r="A43" s="66">
        <v>41</v>
      </c>
      <c r="B43" s="245" t="s">
        <v>717</v>
      </c>
      <c r="C43" s="245">
        <v>2581780687</v>
      </c>
      <c r="D43" s="245" t="s">
        <v>682</v>
      </c>
      <c r="E43" s="255">
        <v>45966</v>
      </c>
      <c r="F43" s="244" t="str">
        <f t="shared" ca="1" si="0"/>
        <v>Experied</v>
      </c>
      <c r="G43" s="254" t="s">
        <v>655</v>
      </c>
      <c r="H43" s="246">
        <v>35102</v>
      </c>
      <c r="I43" s="245" t="s">
        <v>683</v>
      </c>
      <c r="J43" s="245" t="s">
        <v>684</v>
      </c>
      <c r="K43" s="246">
        <v>45962</v>
      </c>
      <c r="L43" s="247"/>
    </row>
    <row r="44" spans="1:12" ht="35.1" customHeight="1">
      <c r="A44" s="66">
        <v>42</v>
      </c>
      <c r="B44" s="245" t="s">
        <v>718</v>
      </c>
      <c r="C44" s="245">
        <v>2593989045</v>
      </c>
      <c r="D44" s="245" t="s">
        <v>682</v>
      </c>
      <c r="E44" s="255">
        <v>46275</v>
      </c>
      <c r="F44" s="244" t="str">
        <f t="shared" ca="1" si="0"/>
        <v>Valid</v>
      </c>
      <c r="G44" s="254" t="s">
        <v>655</v>
      </c>
      <c r="H44" s="246">
        <v>37496</v>
      </c>
      <c r="I44" s="245" t="s">
        <v>683</v>
      </c>
      <c r="J44" s="245" t="s">
        <v>684</v>
      </c>
      <c r="K44" s="246">
        <v>45962</v>
      </c>
      <c r="L44" s="247"/>
    </row>
    <row r="45" spans="1:12" ht="35.1" customHeight="1">
      <c r="A45" s="66">
        <v>43</v>
      </c>
      <c r="B45" s="245" t="s">
        <v>719</v>
      </c>
      <c r="C45" s="245">
        <v>2602275584</v>
      </c>
      <c r="D45" s="245" t="s">
        <v>692</v>
      </c>
      <c r="E45" s="255">
        <v>45855</v>
      </c>
      <c r="F45" s="244" t="str">
        <f t="shared" ca="1" si="0"/>
        <v>Experied</v>
      </c>
      <c r="G45" s="254" t="s">
        <v>655</v>
      </c>
      <c r="H45" s="246">
        <v>27407</v>
      </c>
      <c r="I45" s="245" t="s">
        <v>683</v>
      </c>
      <c r="J45" s="245" t="s">
        <v>684</v>
      </c>
      <c r="K45" s="246">
        <v>45802</v>
      </c>
      <c r="L45" s="247"/>
    </row>
  </sheetData>
  <conditionalFormatting sqref="F3:F45">
    <cfRule type="cellIs" dxfId="2" priority="1" operator="equal">
      <formula>"neer to expire"</formula>
    </cfRule>
    <cfRule type="cellIs" dxfId="1" priority="2" operator="equal">
      <formula>"experied"</formula>
    </cfRule>
    <cfRule type="cellIs" dxfId="0" priority="3" operator="equal">
      <formula>"valid"</formula>
    </cfRule>
  </conditionalFormatting>
  <pageMargins left="0.7" right="0.7" top="0.75" bottom="0.75" header="0.3" footer="0.3"/>
  <pageSetup paperSize="9" scale="4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6094F-4FD3-4A9E-BCD3-6D6DA58CA436}">
  <dimension ref="A1:K33"/>
  <sheetViews>
    <sheetView rightToLeft="1" view="pageBreakPreview" zoomScaleNormal="100" zoomScaleSheetLayoutView="100" workbookViewId="0">
      <selection activeCell="B4" sqref="B4:E4"/>
    </sheetView>
  </sheetViews>
  <sheetFormatPr defaultRowHeight="15"/>
  <cols>
    <col min="1" max="1" width="11" bestFit="1" customWidth="1"/>
    <col min="4" max="4" width="7.28515625" customWidth="1"/>
    <col min="5" max="5" width="9.85546875" customWidth="1"/>
    <col min="6" max="6" width="9.140625" customWidth="1"/>
    <col min="7" max="7" width="10" customWidth="1"/>
    <col min="8" max="8" width="11" customWidth="1"/>
    <col min="10" max="10" width="9.85546875" customWidth="1"/>
    <col min="11" max="11" width="18.7109375" customWidth="1"/>
  </cols>
  <sheetData>
    <row r="1" spans="1:11" ht="23.1" customHeight="1" thickTop="1">
      <c r="A1" s="424" t="s">
        <v>586</v>
      </c>
      <c r="B1" s="425"/>
      <c r="C1" s="425"/>
      <c r="D1" s="426"/>
      <c r="E1" s="409" t="s">
        <v>590</v>
      </c>
      <c r="F1" s="409"/>
      <c r="G1" s="409"/>
      <c r="H1" s="409"/>
      <c r="I1" s="409"/>
      <c r="J1" s="409"/>
      <c r="K1" s="410"/>
    </row>
    <row r="2" spans="1:11" ht="23.1" customHeight="1">
      <c r="A2" s="411" t="s">
        <v>587</v>
      </c>
      <c r="B2" s="412"/>
      <c r="C2" s="412"/>
      <c r="D2" s="412"/>
      <c r="E2" s="412"/>
      <c r="F2" s="412"/>
      <c r="G2" s="412"/>
      <c r="H2" s="412"/>
      <c r="I2" s="412"/>
      <c r="J2" s="412"/>
      <c r="K2" s="413"/>
    </row>
    <row r="3" spans="1:11" ht="24" customHeight="1">
      <c r="A3" s="176" t="s">
        <v>588</v>
      </c>
      <c r="B3" s="414"/>
      <c r="C3" s="415"/>
      <c r="D3" s="415"/>
      <c r="E3" s="415"/>
      <c r="F3" s="423"/>
      <c r="G3" s="431" t="s">
        <v>591</v>
      </c>
      <c r="H3" s="431"/>
      <c r="I3" s="414"/>
      <c r="J3" s="415"/>
      <c r="K3" s="416"/>
    </row>
    <row r="4" spans="1:11" ht="24" customHeight="1">
      <c r="A4" s="176" t="s">
        <v>25</v>
      </c>
      <c r="B4" s="427"/>
      <c r="C4" s="427"/>
      <c r="D4" s="427"/>
      <c r="E4" s="427"/>
      <c r="F4" s="175"/>
      <c r="G4" s="431" t="s">
        <v>592</v>
      </c>
      <c r="H4" s="431"/>
      <c r="I4" s="414"/>
      <c r="J4" s="415"/>
      <c r="K4" s="416"/>
    </row>
    <row r="5" spans="1:11" ht="24" customHeight="1" thickBot="1">
      <c r="A5" s="177" t="s">
        <v>589</v>
      </c>
      <c r="B5" s="430"/>
      <c r="C5" s="430"/>
      <c r="D5" s="430"/>
      <c r="E5" s="430"/>
      <c r="F5" s="430"/>
      <c r="G5" s="432" t="s">
        <v>593</v>
      </c>
      <c r="H5" s="432"/>
      <c r="I5" s="417"/>
      <c r="J5" s="418"/>
      <c r="K5" s="419"/>
    </row>
    <row r="6" spans="1:11" ht="12" customHeight="1" thickTop="1" thickBot="1"/>
    <row r="7" spans="1:11" ht="48" thickTop="1">
      <c r="A7" s="428" t="s">
        <v>594</v>
      </c>
      <c r="B7" s="429"/>
      <c r="C7" s="196" t="s">
        <v>619</v>
      </c>
      <c r="D7" s="186" t="s">
        <v>620</v>
      </c>
      <c r="E7" s="186" t="s">
        <v>621</v>
      </c>
      <c r="F7" s="197" t="s">
        <v>622</v>
      </c>
      <c r="G7" s="186" t="s">
        <v>623</v>
      </c>
      <c r="H7" s="186" t="s">
        <v>624</v>
      </c>
      <c r="I7" s="186" t="s">
        <v>625</v>
      </c>
      <c r="J7" s="186" t="s">
        <v>626</v>
      </c>
      <c r="K7" s="198" t="s">
        <v>28</v>
      </c>
    </row>
    <row r="8" spans="1:11" ht="24" customHeight="1">
      <c r="A8" s="181" t="s">
        <v>595</v>
      </c>
      <c r="B8" s="182" t="s">
        <v>607</v>
      </c>
      <c r="C8" s="182">
        <v>2026</v>
      </c>
      <c r="D8" s="175"/>
      <c r="E8" s="175"/>
      <c r="F8" s="175"/>
      <c r="G8" s="175"/>
      <c r="H8" s="175"/>
      <c r="I8" s="175"/>
      <c r="J8" s="175"/>
      <c r="K8" s="178"/>
    </row>
    <row r="9" spans="1:11" ht="24" customHeight="1">
      <c r="A9" s="181" t="s">
        <v>596</v>
      </c>
      <c r="B9" s="182" t="s">
        <v>608</v>
      </c>
      <c r="C9" s="182">
        <v>2026</v>
      </c>
      <c r="D9" s="175"/>
      <c r="E9" s="175"/>
      <c r="F9" s="175"/>
      <c r="G9" s="175"/>
      <c r="H9" s="175"/>
      <c r="I9" s="175"/>
      <c r="J9" s="175"/>
      <c r="K9" s="178"/>
    </row>
    <row r="10" spans="1:11" ht="24" customHeight="1">
      <c r="A10" s="181" t="s">
        <v>597</v>
      </c>
      <c r="B10" s="182" t="s">
        <v>609</v>
      </c>
      <c r="C10" s="182">
        <v>2026</v>
      </c>
      <c r="D10" s="175"/>
      <c r="E10" s="175"/>
      <c r="F10" s="175"/>
      <c r="G10" s="175"/>
      <c r="H10" s="175"/>
      <c r="I10" s="175"/>
      <c r="J10" s="175"/>
      <c r="K10" s="178"/>
    </row>
    <row r="11" spans="1:11" ht="24" customHeight="1">
      <c r="A11" s="181" t="s">
        <v>598</v>
      </c>
      <c r="B11" s="182" t="s">
        <v>610</v>
      </c>
      <c r="C11" s="182">
        <v>2026</v>
      </c>
      <c r="D11" s="175"/>
      <c r="E11" s="175"/>
      <c r="F11" s="175"/>
      <c r="G11" s="175"/>
      <c r="H11" s="175"/>
      <c r="I11" s="175"/>
      <c r="J11" s="175"/>
      <c r="K11" s="178"/>
    </row>
    <row r="12" spans="1:11" ht="24" customHeight="1">
      <c r="A12" s="181" t="s">
        <v>599</v>
      </c>
      <c r="B12" s="182" t="s">
        <v>611</v>
      </c>
      <c r="C12" s="182">
        <v>2026</v>
      </c>
      <c r="D12" s="175"/>
      <c r="E12" s="175"/>
      <c r="F12" s="175"/>
      <c r="G12" s="175"/>
      <c r="H12" s="175"/>
      <c r="I12" s="175"/>
      <c r="J12" s="175"/>
      <c r="K12" s="178"/>
    </row>
    <row r="13" spans="1:11" ht="24" customHeight="1">
      <c r="A13" s="181" t="s">
        <v>600</v>
      </c>
      <c r="B13" s="182" t="s">
        <v>612</v>
      </c>
      <c r="C13" s="182">
        <v>2026</v>
      </c>
      <c r="D13" s="175"/>
      <c r="E13" s="175"/>
      <c r="F13" s="175"/>
      <c r="G13" s="175"/>
      <c r="H13" s="175"/>
      <c r="I13" s="175"/>
      <c r="J13" s="175"/>
      <c r="K13" s="178"/>
    </row>
    <row r="14" spans="1:11" ht="24" customHeight="1">
      <c r="A14" s="181" t="s">
        <v>601</v>
      </c>
      <c r="B14" s="182" t="s">
        <v>613</v>
      </c>
      <c r="C14" s="182">
        <v>2026</v>
      </c>
      <c r="D14" s="175"/>
      <c r="E14" s="175"/>
      <c r="F14" s="175"/>
      <c r="G14" s="175"/>
      <c r="H14" s="175"/>
      <c r="I14" s="175"/>
      <c r="J14" s="175"/>
      <c r="K14" s="178"/>
    </row>
    <row r="15" spans="1:11" ht="24" customHeight="1">
      <c r="A15" s="181" t="s">
        <v>602</v>
      </c>
      <c r="B15" s="182" t="s">
        <v>614</v>
      </c>
      <c r="C15" s="182">
        <v>2026</v>
      </c>
      <c r="D15" s="175"/>
      <c r="E15" s="175"/>
      <c r="F15" s="175"/>
      <c r="G15" s="175"/>
      <c r="H15" s="175"/>
      <c r="I15" s="175"/>
      <c r="J15" s="175"/>
      <c r="K15" s="178"/>
    </row>
    <row r="16" spans="1:11" ht="24" customHeight="1">
      <c r="A16" s="181" t="s">
        <v>603</v>
      </c>
      <c r="B16" s="182" t="s">
        <v>615</v>
      </c>
      <c r="C16" s="182">
        <v>2026</v>
      </c>
      <c r="D16" s="175"/>
      <c r="E16" s="175"/>
      <c r="F16" s="175"/>
      <c r="G16" s="175"/>
      <c r="H16" s="175"/>
      <c r="I16" s="175"/>
      <c r="J16" s="175"/>
      <c r="K16" s="178"/>
    </row>
    <row r="17" spans="1:11" ht="24" customHeight="1">
      <c r="A17" s="181" t="s">
        <v>604</v>
      </c>
      <c r="B17" s="182" t="s">
        <v>616</v>
      </c>
      <c r="C17" s="182">
        <v>2026</v>
      </c>
      <c r="D17" s="175"/>
      <c r="E17" s="175"/>
      <c r="F17" s="175"/>
      <c r="G17" s="175"/>
      <c r="H17" s="175"/>
      <c r="I17" s="175"/>
      <c r="J17" s="175"/>
      <c r="K17" s="178"/>
    </row>
    <row r="18" spans="1:11" ht="24" customHeight="1">
      <c r="A18" s="181" t="s">
        <v>605</v>
      </c>
      <c r="B18" s="182" t="s">
        <v>617</v>
      </c>
      <c r="C18" s="182">
        <v>2026</v>
      </c>
      <c r="D18" s="175"/>
      <c r="E18" s="175"/>
      <c r="F18" s="175"/>
      <c r="G18" s="175"/>
      <c r="H18" s="175"/>
      <c r="I18" s="175"/>
      <c r="J18" s="175"/>
      <c r="K18" s="178"/>
    </row>
    <row r="19" spans="1:11" ht="24" customHeight="1" thickBot="1">
      <c r="A19" s="187" t="s">
        <v>606</v>
      </c>
      <c r="B19" s="188" t="s">
        <v>618</v>
      </c>
      <c r="C19" s="188">
        <v>2026</v>
      </c>
      <c r="D19" s="189"/>
      <c r="E19" s="189"/>
      <c r="F19" s="189"/>
      <c r="G19" s="189"/>
      <c r="H19" s="189"/>
      <c r="I19" s="189"/>
      <c r="J19" s="189"/>
      <c r="K19" s="190"/>
    </row>
    <row r="20" spans="1:11" s="185" customFormat="1" ht="20.100000000000001" customHeight="1" thickTop="1" thickBot="1">
      <c r="A20" s="407" t="s">
        <v>594</v>
      </c>
      <c r="B20" s="408"/>
      <c r="C20" s="195" t="s">
        <v>619</v>
      </c>
      <c r="D20" s="420"/>
      <c r="E20" s="421"/>
      <c r="F20" s="421"/>
      <c r="G20" s="421"/>
      <c r="H20" s="421"/>
      <c r="I20" s="421"/>
      <c r="J20" s="421"/>
      <c r="K20" s="422"/>
    </row>
    <row r="21" spans="1:11" ht="24" customHeight="1" thickTop="1">
      <c r="A21" s="191" t="s">
        <v>595</v>
      </c>
      <c r="B21" s="192" t="s">
        <v>607</v>
      </c>
      <c r="C21" s="192">
        <v>2027</v>
      </c>
      <c r="D21" s="193"/>
      <c r="E21" s="193"/>
      <c r="F21" s="193"/>
      <c r="G21" s="193"/>
      <c r="H21" s="193"/>
      <c r="I21" s="193"/>
      <c r="J21" s="193"/>
      <c r="K21" s="194"/>
    </row>
    <row r="22" spans="1:11" ht="24" customHeight="1">
      <c r="A22" s="181" t="s">
        <v>596</v>
      </c>
      <c r="B22" s="182" t="s">
        <v>608</v>
      </c>
      <c r="C22" s="182">
        <v>2027</v>
      </c>
      <c r="D22" s="175"/>
      <c r="E22" s="175"/>
      <c r="F22" s="175"/>
      <c r="G22" s="175"/>
      <c r="H22" s="175"/>
      <c r="I22" s="175"/>
      <c r="J22" s="175"/>
      <c r="K22" s="178"/>
    </row>
    <row r="23" spans="1:11" ht="24" customHeight="1">
      <c r="A23" s="181" t="s">
        <v>597</v>
      </c>
      <c r="B23" s="182" t="s">
        <v>609</v>
      </c>
      <c r="C23" s="182">
        <v>2027</v>
      </c>
      <c r="D23" s="175"/>
      <c r="E23" s="175"/>
      <c r="F23" s="175"/>
      <c r="G23" s="175"/>
      <c r="H23" s="175"/>
      <c r="I23" s="175"/>
      <c r="J23" s="175"/>
      <c r="K23" s="178"/>
    </row>
    <row r="24" spans="1:11" ht="24" customHeight="1">
      <c r="A24" s="181" t="s">
        <v>598</v>
      </c>
      <c r="B24" s="182" t="s">
        <v>610</v>
      </c>
      <c r="C24" s="182">
        <v>2027</v>
      </c>
      <c r="D24" s="175"/>
      <c r="E24" s="175"/>
      <c r="F24" s="175"/>
      <c r="G24" s="175"/>
      <c r="H24" s="175"/>
      <c r="I24" s="175"/>
      <c r="J24" s="175"/>
      <c r="K24" s="178"/>
    </row>
    <row r="25" spans="1:11" ht="24" customHeight="1">
      <c r="A25" s="181" t="s">
        <v>599</v>
      </c>
      <c r="B25" s="182" t="s">
        <v>611</v>
      </c>
      <c r="C25" s="182">
        <v>2027</v>
      </c>
      <c r="D25" s="175"/>
      <c r="E25" s="175"/>
      <c r="F25" s="175"/>
      <c r="G25" s="175"/>
      <c r="H25" s="175"/>
      <c r="I25" s="175"/>
      <c r="J25" s="175"/>
      <c r="K25" s="178"/>
    </row>
    <row r="26" spans="1:11" ht="24" customHeight="1">
      <c r="A26" s="181" t="s">
        <v>600</v>
      </c>
      <c r="B26" s="182" t="s">
        <v>612</v>
      </c>
      <c r="C26" s="182">
        <v>2027</v>
      </c>
      <c r="D26" s="175"/>
      <c r="E26" s="175"/>
      <c r="F26" s="175"/>
      <c r="G26" s="175"/>
      <c r="H26" s="175"/>
      <c r="I26" s="175"/>
      <c r="J26" s="175"/>
      <c r="K26" s="178"/>
    </row>
    <row r="27" spans="1:11" ht="24" customHeight="1">
      <c r="A27" s="181" t="s">
        <v>601</v>
      </c>
      <c r="B27" s="182" t="s">
        <v>613</v>
      </c>
      <c r="C27" s="182">
        <v>2027</v>
      </c>
      <c r="D27" s="175"/>
      <c r="E27" s="175"/>
      <c r="F27" s="175"/>
      <c r="G27" s="175"/>
      <c r="H27" s="175"/>
      <c r="I27" s="175"/>
      <c r="J27" s="175"/>
      <c r="K27" s="178"/>
    </row>
    <row r="28" spans="1:11" ht="24" customHeight="1">
      <c r="A28" s="181" t="s">
        <v>602</v>
      </c>
      <c r="B28" s="182" t="s">
        <v>614</v>
      </c>
      <c r="C28" s="182">
        <v>2027</v>
      </c>
      <c r="D28" s="175"/>
      <c r="E28" s="175"/>
      <c r="F28" s="175"/>
      <c r="G28" s="175"/>
      <c r="H28" s="175"/>
      <c r="I28" s="175"/>
      <c r="J28" s="175"/>
      <c r="K28" s="178"/>
    </row>
    <row r="29" spans="1:11" ht="24" customHeight="1">
      <c r="A29" s="181" t="s">
        <v>603</v>
      </c>
      <c r="B29" s="182" t="s">
        <v>615</v>
      </c>
      <c r="C29" s="182">
        <v>2027</v>
      </c>
      <c r="D29" s="175"/>
      <c r="E29" s="175"/>
      <c r="F29" s="175"/>
      <c r="G29" s="175"/>
      <c r="H29" s="175"/>
      <c r="I29" s="175"/>
      <c r="J29" s="175"/>
      <c r="K29" s="178"/>
    </row>
    <row r="30" spans="1:11" ht="24" customHeight="1">
      <c r="A30" s="181" t="s">
        <v>604</v>
      </c>
      <c r="B30" s="182" t="s">
        <v>616</v>
      </c>
      <c r="C30" s="182">
        <v>2027</v>
      </c>
      <c r="D30" s="175"/>
      <c r="E30" s="175"/>
      <c r="F30" s="175"/>
      <c r="G30" s="175"/>
      <c r="H30" s="175"/>
      <c r="I30" s="175"/>
      <c r="J30" s="175"/>
      <c r="K30" s="178"/>
    </row>
    <row r="31" spans="1:11" ht="24" customHeight="1">
      <c r="A31" s="181" t="s">
        <v>605</v>
      </c>
      <c r="B31" s="182" t="s">
        <v>617</v>
      </c>
      <c r="C31" s="182">
        <v>2027</v>
      </c>
      <c r="D31" s="175"/>
      <c r="E31" s="175"/>
      <c r="F31" s="175"/>
      <c r="G31" s="175"/>
      <c r="H31" s="175"/>
      <c r="I31" s="175"/>
      <c r="J31" s="175"/>
      <c r="K31" s="178"/>
    </row>
    <row r="32" spans="1:11" ht="24" customHeight="1" thickBot="1">
      <c r="A32" s="183" t="s">
        <v>606</v>
      </c>
      <c r="B32" s="184" t="s">
        <v>618</v>
      </c>
      <c r="C32" s="184">
        <v>2027</v>
      </c>
      <c r="D32" s="179"/>
      <c r="E32" s="179"/>
      <c r="F32" s="179"/>
      <c r="G32" s="179"/>
      <c r="H32" s="179"/>
      <c r="I32" s="179"/>
      <c r="J32" s="179"/>
      <c r="K32" s="180"/>
    </row>
    <row r="33" ht="15.75" thickTop="1"/>
  </sheetData>
  <mergeCells count="15">
    <mergeCell ref="A20:B20"/>
    <mergeCell ref="E1:K1"/>
    <mergeCell ref="A2:K2"/>
    <mergeCell ref="I3:K3"/>
    <mergeCell ref="I4:K4"/>
    <mergeCell ref="I5:K5"/>
    <mergeCell ref="D20:K20"/>
    <mergeCell ref="B3:F3"/>
    <mergeCell ref="A1:D1"/>
    <mergeCell ref="B4:E4"/>
    <mergeCell ref="A7:B7"/>
    <mergeCell ref="B5:F5"/>
    <mergeCell ref="G3:H3"/>
    <mergeCell ref="G4:H4"/>
    <mergeCell ref="G5:H5"/>
  </mergeCells>
  <phoneticPr fontId="71" type="noConversion"/>
  <printOptions horizontalCentered="1"/>
  <pageMargins left="0.11811023622047245" right="0.11811023622047245" top="0.74803149606299213" bottom="0.74803149606299213" header="0.51181102362204722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3</vt:i4>
      </vt:variant>
    </vt:vector>
  </HeadingPairs>
  <TitlesOfParts>
    <vt:vector size="8" baseType="lpstr">
      <vt:lpstr>قاعدة بيانات السيارات</vt:lpstr>
      <vt:lpstr>المخالفات</vt:lpstr>
      <vt:lpstr>التقرير</vt:lpstr>
      <vt:lpstr>كشف العاملين</vt:lpstr>
      <vt:lpstr>ورقة الأقساط</vt:lpstr>
      <vt:lpstr>التقرير!Print_Area</vt:lpstr>
      <vt:lpstr>المخالفات!Print_Area</vt:lpstr>
      <vt:lpstr>'قاعدة بيانات السيارات'!Print_Area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شركه ابداعات</cp:lastModifiedBy>
  <cp:lastPrinted>2026-04-04T15:46:00Z</cp:lastPrinted>
  <dcterms:created xsi:type="dcterms:W3CDTF">2026-03-03T21:22:00Z</dcterms:created>
  <dcterms:modified xsi:type="dcterms:W3CDTF">2026-04-14T09:15:32Z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4E65ECDACD924CE191F13C3A43DD6419_12</vt:lpwstr>
  </property>
  <property fmtid="{D5CDD505-2E9C-101B-9397-08002B2CF9AE}" pid="3" name="KSOProductBuildVer">
    <vt:lpwstr>1033-12.2.0.23196</vt:lpwstr>
  </property>
</Properties>
</file>