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xr:revisionPtr revIDLastSave="0" documentId="13_ncr:1000001_{539246A4-85E8-A441-96F1-25166ACF8C0D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إدخال المبالغ والتوزيع الآلي" sheetId="1" r:id="rId1"/>
    <sheet name="المعلومات العامة والبيانات" sheetId="2" r:id="rId2"/>
    <sheet name="الباب 900" sheetId="3" r:id="rId3"/>
    <sheet name="الباب 901" sheetId="4" r:id="rId4"/>
    <sheet name="الباب 902" sheetId="5" r:id="rId5"/>
    <sheet name="الباب 903" sheetId="6" r:id="rId6"/>
    <sheet name="الباب 904" sheetId="7" r:id="rId7"/>
    <sheet name="الباب 905" sheetId="8" r:id="rId8"/>
    <sheet name="الباب 906" sheetId="9" r:id="rId9"/>
    <sheet name="الباب 907" sheetId="10" r:id="rId10"/>
    <sheet name="الباب 910" sheetId="11" r:id="rId11"/>
    <sheet name="الباب 911" sheetId="12" r:id="rId12"/>
    <sheet name="الباب 912" sheetId="13" r:id="rId13"/>
    <sheet name="الباب 913" sheetId="14" r:id="rId14"/>
    <sheet name="الباب 914" sheetId="15" r:id="rId15"/>
    <sheet name="الباب 915" sheetId="16" r:id="rId16"/>
    <sheet name="الباب 916" sheetId="17" r:id="rId17"/>
    <sheet name="الباب 920" sheetId="18" r:id="rId18"/>
    <sheet name="الباب 921" sheetId="19" r:id="rId19"/>
    <sheet name="الباب 930" sheetId="20" r:id="rId20"/>
    <sheet name="الباب 931" sheetId="21" r:id="rId21"/>
    <sheet name="الباب 940" sheetId="22" r:id="rId22"/>
    <sheet name="الباب 941" sheetId="23" r:id="rId23"/>
    <sheet name="الباب 942" sheetId="24" r:id="rId24"/>
    <sheet name="الباب 950" sheetId="25" r:id="rId25"/>
    <sheet name="الباب 951" sheetId="26" r:id="rId26"/>
    <sheet name="الباب 952" sheetId="27" r:id="rId27"/>
    <sheet name="الباب 953" sheetId="28" r:id="rId28"/>
    <sheet name="الباب 954" sheetId="29" r:id="rId29"/>
    <sheet name="الباب 955" sheetId="30" r:id="rId30"/>
    <sheet name="الباب 956" sheetId="31" r:id="rId31"/>
    <sheet name="الباب 957" sheetId="32" r:id="rId32"/>
    <sheet name="الباب 958" sheetId="33" r:id="rId33"/>
    <sheet name="الباب 959" sheetId="34" r:id="rId34"/>
    <sheet name="الباب 960" sheetId="35" r:id="rId35"/>
    <sheet name="الباب 961" sheetId="36" r:id="rId36"/>
    <sheet name="الباب 962" sheetId="37" r:id="rId37"/>
    <sheet name="الباب 969" sheetId="38" r:id="rId38"/>
    <sheet name="الباب 970" sheetId="39" r:id="rId39"/>
    <sheet name="الباب 971" sheetId="40" r:id="rId40"/>
    <sheet name="الباب 979" sheetId="41" r:id="rId41"/>
    <sheet name="دليل_المواد" sheetId="42" r:id="rId42"/>
    <sheet name="فروع_الأبواب" sheetId="43" r:id="rId43"/>
  </sheets>
  <definedNames>
    <definedName name="_xlnm._FilterDatabase" localSheetId="0" hidden="1">'إدخال المبالغ والتوزيع الآلي'!$A$3:$F$173</definedName>
    <definedName name="CHAP_900">فروع_الأبواب!$A$2:$A$11</definedName>
    <definedName name="CHAP_901">فروع_الأبواب!$B$2:$B$9</definedName>
    <definedName name="CHAP_902">فروع_الأبواب!$C$2:$C$7</definedName>
    <definedName name="CHAP_903">فروع_الأبواب!$D$2:$D$13</definedName>
    <definedName name="CHAP_904">فروع_الأبواب!$E$2:$E$13</definedName>
    <definedName name="CHAP_905">فروع_الأبواب!$F$2:$F$13</definedName>
    <definedName name="CHAP_906">فروع_الأبواب!$G$2:$G$11</definedName>
    <definedName name="CHAP_907">فروع_الأبواب!$H$2:$H$9</definedName>
    <definedName name="CHAP_910">فروع_الأبواب!$I$2:$I$15</definedName>
    <definedName name="CHAP_911">فروع_الأبواب!$J$2:$J$7</definedName>
    <definedName name="CHAP_912">فروع_الأبواب!$K$2:$K$9</definedName>
    <definedName name="CHAP_913">فروع_الأبواب!$L$2:$L$11</definedName>
    <definedName name="CHAP_914">فروع_الأبواب!$M$2:$M$11</definedName>
    <definedName name="CHAP_915">فروع_الأبواب!$N$2:$N$11</definedName>
    <definedName name="CHAP_916">فروع_الأبواب!$O$2:$O$9</definedName>
    <definedName name="CHAP_920">فروع_الأبواب!$P$2:$P$9</definedName>
    <definedName name="CHAP_921">فروع_الأبواب!$Q$2:$Q$9</definedName>
    <definedName name="CHAP_930">فروع_الأبواب!$R$2:$R$15</definedName>
    <definedName name="CHAP_931">فروع_الأبواب!$S$2:$S$17</definedName>
    <definedName name="CHAP_940">فروع_الأبواب!$T$2:$T$7</definedName>
    <definedName name="CHAP_941">فروع_الأبواب!$U$2:$U$9</definedName>
    <definedName name="CHAP_942">فروع_الأبواب!$V$2:$V$7</definedName>
    <definedName name="CHAP_950">فروع_الأبواب!$W$2:$W$9</definedName>
    <definedName name="CHAP_951">فروع_الأبواب!$X$2:$X$7</definedName>
    <definedName name="CHAP_952">فروع_الأبواب!$Y$2:$Y$13</definedName>
    <definedName name="CHAP_953">فروع_الأبواب!$Z$2:$Z$15</definedName>
    <definedName name="CHAP_954">فروع_الأبواب!$AA$2:$AA$9</definedName>
    <definedName name="CHAP_955">فروع_الأبواب!$AB$2:$AB$7</definedName>
    <definedName name="CHAP_956">فروع_الأبواب!$AC$2:$AC$9</definedName>
    <definedName name="CHAP_957">فروع_الأبواب!$AD$2:$AD$9</definedName>
    <definedName name="CHAP_958">فروع_الأبواب!$AE$2:$AE$9</definedName>
    <definedName name="CHAP_959">فروع_الأبواب!$AF$2:$AF$7</definedName>
    <definedName name="CHAP_960">فروع_الأبواب!$AG$2:$AG$7</definedName>
    <definedName name="CHAP_961">فروع_الأبواب!$AH$2:$AH$3</definedName>
    <definedName name="CHAP_962">فروع_الأبواب!$AI$2:$AI$7</definedName>
    <definedName name="CHAP_969">فروع_الأبواب!$AJ$2:$AJ$3</definedName>
    <definedName name="CHAP_970">فروع_الأبواب!$AK$2:$AK$9</definedName>
    <definedName name="CHAP_971">فروع_الأبواب!$AL$2:$AL$11</definedName>
    <definedName name="CHAP_979">فروع_الأبواب!$AM$2:$AM$13</definedName>
    <definedName name="LIST_ARTICLES">دليل_المواد!$A$2:$A$171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4" i="41" l="1"/>
  <c r="G24" i="41"/>
  <c r="F24" i="41"/>
  <c r="E24" i="41"/>
  <c r="D24" i="41"/>
  <c r="C24" i="41"/>
  <c r="H23" i="41"/>
  <c r="G23" i="41"/>
  <c r="F23" i="41"/>
  <c r="E23" i="41"/>
  <c r="D23" i="41"/>
  <c r="C23" i="41"/>
  <c r="H22" i="41"/>
  <c r="G22" i="41"/>
  <c r="F22" i="41"/>
  <c r="E22" i="41"/>
  <c r="D22" i="41"/>
  <c r="C22" i="41"/>
  <c r="H21" i="41"/>
  <c r="G21" i="41"/>
  <c r="F21" i="41"/>
  <c r="E21" i="41"/>
  <c r="D21" i="41"/>
  <c r="C21" i="41"/>
  <c r="H20" i="41"/>
  <c r="G20" i="41"/>
  <c r="F20" i="41"/>
  <c r="E20" i="41"/>
  <c r="D20" i="41"/>
  <c r="C20" i="41"/>
  <c r="H19" i="41"/>
  <c r="G19" i="41"/>
  <c r="F19" i="41"/>
  <c r="E19" i="41"/>
  <c r="D19" i="41"/>
  <c r="C19" i="41"/>
  <c r="H18" i="41"/>
  <c r="G18" i="41"/>
  <c r="F18" i="41"/>
  <c r="E18" i="41"/>
  <c r="D18" i="41"/>
  <c r="C18" i="41"/>
  <c r="H17" i="41"/>
  <c r="G17" i="41"/>
  <c r="F17" i="41"/>
  <c r="E17" i="41"/>
  <c r="D17" i="41"/>
  <c r="C17" i="41"/>
  <c r="H16" i="41"/>
  <c r="G16" i="41"/>
  <c r="F16" i="41"/>
  <c r="E16" i="41"/>
  <c r="D16" i="41"/>
  <c r="C16" i="41"/>
  <c r="H14" i="41"/>
  <c r="G14" i="41"/>
  <c r="F14" i="41"/>
  <c r="E14" i="41"/>
  <c r="D14" i="41"/>
  <c r="C14" i="41"/>
  <c r="H13" i="41"/>
  <c r="G13" i="41"/>
  <c r="F13" i="41"/>
  <c r="E13" i="41"/>
  <c r="D13" i="41"/>
  <c r="C13" i="41"/>
  <c r="H12" i="41"/>
  <c r="G12" i="41"/>
  <c r="F12" i="41"/>
  <c r="E12" i="41"/>
  <c r="D12" i="41"/>
  <c r="C12" i="41"/>
  <c r="H11" i="41"/>
  <c r="G11" i="41"/>
  <c r="F11" i="41"/>
  <c r="E11" i="41"/>
  <c r="D11" i="41"/>
  <c r="C11" i="41"/>
  <c r="H10" i="41"/>
  <c r="G10" i="41"/>
  <c r="F10" i="41"/>
  <c r="E10" i="41"/>
  <c r="D10" i="41"/>
  <c r="C10" i="41"/>
  <c r="H9" i="41"/>
  <c r="G9" i="41"/>
  <c r="F9" i="41"/>
  <c r="E9" i="41"/>
  <c r="D9" i="41"/>
  <c r="C9" i="41"/>
  <c r="H8" i="41"/>
  <c r="G8" i="41"/>
  <c r="F8" i="41"/>
  <c r="E8" i="41"/>
  <c r="D8" i="41"/>
  <c r="C8" i="41"/>
  <c r="H7" i="41"/>
  <c r="G7" i="41"/>
  <c r="F7" i="41"/>
  <c r="E7" i="41"/>
  <c r="D7" i="41"/>
  <c r="C7" i="41"/>
  <c r="H6" i="41"/>
  <c r="G6" i="41"/>
  <c r="F6" i="41"/>
  <c r="E6" i="41"/>
  <c r="D6" i="41"/>
  <c r="C6" i="41"/>
  <c r="G16" i="40"/>
  <c r="F16" i="40"/>
  <c r="E16" i="40"/>
  <c r="D16" i="40"/>
  <c r="C16" i="40"/>
  <c r="G15" i="40"/>
  <c r="F15" i="40"/>
  <c r="E15" i="40"/>
  <c r="D15" i="40"/>
  <c r="C15" i="40"/>
  <c r="G14" i="40"/>
  <c r="F14" i="40"/>
  <c r="E14" i="40"/>
  <c r="D14" i="40"/>
  <c r="C14" i="40"/>
  <c r="G13" i="40"/>
  <c r="F13" i="40"/>
  <c r="E13" i="40"/>
  <c r="D13" i="40"/>
  <c r="C13" i="40"/>
  <c r="G12" i="40"/>
  <c r="F12" i="40"/>
  <c r="E12" i="40"/>
  <c r="D12" i="40"/>
  <c r="C12" i="40"/>
  <c r="G11" i="40"/>
  <c r="F11" i="40"/>
  <c r="E11" i="40"/>
  <c r="D11" i="40"/>
  <c r="C11" i="40"/>
  <c r="G9" i="40"/>
  <c r="F9" i="40"/>
  <c r="E9" i="40"/>
  <c r="D9" i="40"/>
  <c r="C9" i="40"/>
  <c r="G8" i="40"/>
  <c r="F8" i="40"/>
  <c r="E8" i="40"/>
  <c r="D8" i="40"/>
  <c r="C8" i="40"/>
  <c r="G7" i="40"/>
  <c r="F7" i="40"/>
  <c r="E7" i="40"/>
  <c r="D7" i="40"/>
  <c r="C7" i="40"/>
  <c r="G6" i="40"/>
  <c r="F6" i="40"/>
  <c r="E6" i="40"/>
  <c r="D6" i="40"/>
  <c r="C6" i="40"/>
  <c r="F17" i="39"/>
  <c r="E17" i="39"/>
  <c r="D17" i="39"/>
  <c r="C17" i="39"/>
  <c r="F16" i="39"/>
  <c r="E16" i="39"/>
  <c r="D16" i="39"/>
  <c r="C16" i="39"/>
  <c r="F15" i="39"/>
  <c r="E15" i="39"/>
  <c r="D15" i="39"/>
  <c r="C15" i="39"/>
  <c r="F14" i="39"/>
  <c r="E14" i="39"/>
  <c r="D14" i="39"/>
  <c r="C14" i="39"/>
  <c r="F13" i="39"/>
  <c r="E13" i="39"/>
  <c r="D13" i="39"/>
  <c r="C13" i="39"/>
  <c r="F12" i="39"/>
  <c r="E12" i="39"/>
  <c r="D12" i="39"/>
  <c r="C12" i="39"/>
  <c r="F11" i="39"/>
  <c r="E11" i="39"/>
  <c r="D11" i="39"/>
  <c r="C11" i="39"/>
  <c r="F10" i="39"/>
  <c r="E10" i="39"/>
  <c r="D10" i="39"/>
  <c r="C10" i="39"/>
  <c r="F8" i="39"/>
  <c r="E8" i="39"/>
  <c r="D8" i="39"/>
  <c r="C8" i="39"/>
  <c r="F7" i="39"/>
  <c r="E7" i="39"/>
  <c r="D7" i="39"/>
  <c r="C7" i="39"/>
  <c r="F6" i="39"/>
  <c r="E6" i="39"/>
  <c r="D6" i="39"/>
  <c r="C6" i="39"/>
  <c r="C10" i="38"/>
  <c r="C9" i="38"/>
  <c r="C7" i="38"/>
  <c r="C6" i="38"/>
  <c r="E25" i="37"/>
  <c r="D25" i="37"/>
  <c r="C25" i="37"/>
  <c r="E24" i="37"/>
  <c r="D24" i="37"/>
  <c r="C24" i="37"/>
  <c r="E23" i="37"/>
  <c r="D23" i="37"/>
  <c r="C23" i="37"/>
  <c r="E22" i="37"/>
  <c r="D22" i="37"/>
  <c r="C22" i="37"/>
  <c r="E21" i="37"/>
  <c r="D21" i="37"/>
  <c r="C21" i="37"/>
  <c r="E20" i="37"/>
  <c r="D20" i="37"/>
  <c r="C20" i="37"/>
  <c r="E19" i="37"/>
  <c r="D19" i="37"/>
  <c r="C19" i="37"/>
  <c r="E18" i="37"/>
  <c r="D18" i="37"/>
  <c r="C18" i="37"/>
  <c r="E17" i="37"/>
  <c r="D17" i="37"/>
  <c r="C17" i="37"/>
  <c r="E15" i="37"/>
  <c r="D15" i="37"/>
  <c r="C15" i="37"/>
  <c r="E14" i="37"/>
  <c r="D14" i="37"/>
  <c r="C14" i="37"/>
  <c r="E13" i="37"/>
  <c r="D13" i="37"/>
  <c r="C13" i="37"/>
  <c r="E12" i="37"/>
  <c r="D12" i="37"/>
  <c r="C12" i="37"/>
  <c r="E11" i="37"/>
  <c r="D11" i="37"/>
  <c r="C11" i="37"/>
  <c r="E10" i="37"/>
  <c r="D10" i="37"/>
  <c r="C10" i="37"/>
  <c r="E9" i="37"/>
  <c r="D9" i="37"/>
  <c r="C9" i="37"/>
  <c r="E8" i="37"/>
  <c r="D8" i="37"/>
  <c r="C8" i="37"/>
  <c r="E7" i="37"/>
  <c r="D7" i="37"/>
  <c r="C7" i="37"/>
  <c r="E6" i="37"/>
  <c r="D6" i="37"/>
  <c r="C6" i="37"/>
  <c r="C10" i="36"/>
  <c r="C9" i="36"/>
  <c r="C7" i="36"/>
  <c r="C6" i="36"/>
  <c r="E10" i="35"/>
  <c r="D10" i="35"/>
  <c r="C10" i="35"/>
  <c r="E9" i="35"/>
  <c r="D9" i="35"/>
  <c r="C9" i="35"/>
  <c r="E7" i="35"/>
  <c r="D7" i="35"/>
  <c r="C7" i="35"/>
  <c r="E6" i="35"/>
  <c r="D6" i="35"/>
  <c r="C6" i="35"/>
  <c r="E24" i="34"/>
  <c r="D24" i="34"/>
  <c r="C24" i="34"/>
  <c r="E23" i="34"/>
  <c r="D23" i="34"/>
  <c r="C23" i="34"/>
  <c r="E22" i="34"/>
  <c r="D22" i="34"/>
  <c r="C22" i="34"/>
  <c r="E21" i="34"/>
  <c r="D21" i="34"/>
  <c r="C21" i="34"/>
  <c r="E20" i="34"/>
  <c r="D20" i="34"/>
  <c r="C20" i="34"/>
  <c r="E19" i="34"/>
  <c r="D19" i="34"/>
  <c r="C19" i="34"/>
  <c r="E18" i="34"/>
  <c r="D18" i="34"/>
  <c r="C18" i="34"/>
  <c r="E17" i="34"/>
  <c r="D17" i="34"/>
  <c r="C17" i="34"/>
  <c r="E16" i="34"/>
  <c r="D16" i="34"/>
  <c r="C16" i="34"/>
  <c r="E15" i="34"/>
  <c r="D15" i="34"/>
  <c r="C15" i="34"/>
  <c r="E14" i="34"/>
  <c r="D14" i="34"/>
  <c r="C14" i="34"/>
  <c r="E12" i="34"/>
  <c r="D12" i="34"/>
  <c r="C12" i="34"/>
  <c r="E11" i="34"/>
  <c r="D11" i="34"/>
  <c r="C11" i="34"/>
  <c r="E10" i="34"/>
  <c r="D10" i="34"/>
  <c r="C10" i="34"/>
  <c r="E9" i="34"/>
  <c r="D9" i="34"/>
  <c r="C9" i="34"/>
  <c r="E8" i="34"/>
  <c r="D8" i="34"/>
  <c r="C8" i="34"/>
  <c r="E7" i="34"/>
  <c r="D7" i="34"/>
  <c r="C7" i="34"/>
  <c r="E6" i="34"/>
  <c r="D6" i="34"/>
  <c r="C6" i="34"/>
  <c r="F24" i="33"/>
  <c r="E24" i="33"/>
  <c r="D24" i="33"/>
  <c r="C24" i="33"/>
  <c r="F23" i="33"/>
  <c r="E23" i="33"/>
  <c r="D23" i="33"/>
  <c r="C23" i="33"/>
  <c r="F22" i="33"/>
  <c r="E22" i="33"/>
  <c r="D22" i="33"/>
  <c r="C22" i="33"/>
  <c r="F21" i="33"/>
  <c r="E21" i="33"/>
  <c r="D21" i="33"/>
  <c r="C21" i="33"/>
  <c r="F20" i="33"/>
  <c r="E20" i="33"/>
  <c r="D20" i="33"/>
  <c r="C20" i="33"/>
  <c r="F19" i="33"/>
  <c r="E19" i="33"/>
  <c r="D19" i="33"/>
  <c r="C19" i="33"/>
  <c r="F18" i="33"/>
  <c r="E18" i="33"/>
  <c r="D18" i="33"/>
  <c r="C18" i="33"/>
  <c r="F17" i="33"/>
  <c r="E17" i="33"/>
  <c r="D17" i="33"/>
  <c r="C17" i="33"/>
  <c r="F16" i="33"/>
  <c r="E16" i="33"/>
  <c r="D16" i="33"/>
  <c r="C16" i="33"/>
  <c r="F15" i="33"/>
  <c r="E15" i="33"/>
  <c r="D15" i="33"/>
  <c r="C15" i="33"/>
  <c r="F14" i="33"/>
  <c r="E14" i="33"/>
  <c r="D14" i="33"/>
  <c r="C14" i="33"/>
  <c r="F12" i="33"/>
  <c r="E12" i="33"/>
  <c r="D12" i="33"/>
  <c r="C12" i="33"/>
  <c r="F11" i="33"/>
  <c r="E11" i="33"/>
  <c r="D11" i="33"/>
  <c r="C11" i="33"/>
  <c r="F10" i="33"/>
  <c r="E10" i="33"/>
  <c r="D10" i="33"/>
  <c r="C10" i="33"/>
  <c r="F9" i="33"/>
  <c r="E9" i="33"/>
  <c r="D9" i="33"/>
  <c r="C9" i="33"/>
  <c r="F8" i="33"/>
  <c r="E8" i="33"/>
  <c r="D8" i="33"/>
  <c r="C8" i="33"/>
  <c r="F7" i="33"/>
  <c r="E7" i="33"/>
  <c r="D7" i="33"/>
  <c r="C7" i="33"/>
  <c r="F6" i="33"/>
  <c r="E6" i="33"/>
  <c r="D6" i="33"/>
  <c r="C6" i="33"/>
  <c r="F24" i="32"/>
  <c r="E24" i="32"/>
  <c r="D24" i="32"/>
  <c r="C24" i="32"/>
  <c r="F23" i="32"/>
  <c r="E23" i="32"/>
  <c r="D23" i="32"/>
  <c r="C23" i="32"/>
  <c r="F22" i="32"/>
  <c r="E22" i="32"/>
  <c r="D22" i="32"/>
  <c r="C22" i="32"/>
  <c r="F21" i="32"/>
  <c r="E21" i="32"/>
  <c r="D21" i="32"/>
  <c r="C21" i="32"/>
  <c r="F20" i="32"/>
  <c r="E20" i="32"/>
  <c r="D20" i="32"/>
  <c r="C20" i="32"/>
  <c r="F19" i="32"/>
  <c r="E19" i="32"/>
  <c r="D19" i="32"/>
  <c r="C19" i="32"/>
  <c r="F18" i="32"/>
  <c r="E18" i="32"/>
  <c r="D18" i="32"/>
  <c r="C18" i="32"/>
  <c r="F17" i="32"/>
  <c r="E17" i="32"/>
  <c r="D17" i="32"/>
  <c r="C17" i="32"/>
  <c r="F16" i="32"/>
  <c r="E16" i="32"/>
  <c r="D16" i="32"/>
  <c r="C16" i="32"/>
  <c r="F15" i="32"/>
  <c r="E15" i="32"/>
  <c r="D15" i="32"/>
  <c r="C15" i="32"/>
  <c r="F14" i="32"/>
  <c r="E14" i="32"/>
  <c r="D14" i="32"/>
  <c r="C14" i="32"/>
  <c r="F12" i="32"/>
  <c r="E12" i="32"/>
  <c r="D12" i="32"/>
  <c r="C12" i="32"/>
  <c r="F11" i="32"/>
  <c r="E11" i="32"/>
  <c r="D11" i="32"/>
  <c r="C11" i="32"/>
  <c r="F10" i="32"/>
  <c r="E10" i="32"/>
  <c r="D10" i="32"/>
  <c r="C10" i="32"/>
  <c r="F9" i="32"/>
  <c r="E9" i="32"/>
  <c r="D9" i="32"/>
  <c r="C9" i="32"/>
  <c r="F8" i="32"/>
  <c r="E8" i="32"/>
  <c r="D8" i="32"/>
  <c r="C8" i="32"/>
  <c r="F7" i="32"/>
  <c r="E7" i="32"/>
  <c r="D7" i="32"/>
  <c r="C7" i="32"/>
  <c r="F6" i="32"/>
  <c r="E6" i="32"/>
  <c r="D6" i="32"/>
  <c r="C6" i="32"/>
  <c r="F24" i="31"/>
  <c r="E24" i="31"/>
  <c r="D24" i="31"/>
  <c r="C24" i="31"/>
  <c r="F23" i="31"/>
  <c r="E23" i="31"/>
  <c r="D23" i="31"/>
  <c r="C23" i="31"/>
  <c r="F22" i="31"/>
  <c r="E22" i="31"/>
  <c r="D22" i="31"/>
  <c r="C22" i="31"/>
  <c r="F21" i="31"/>
  <c r="E21" i="31"/>
  <c r="D21" i="31"/>
  <c r="C21" i="31"/>
  <c r="F20" i="31"/>
  <c r="E20" i="31"/>
  <c r="D20" i="31"/>
  <c r="C20" i="31"/>
  <c r="F19" i="31"/>
  <c r="E19" i="31"/>
  <c r="D19" i="31"/>
  <c r="C19" i="31"/>
  <c r="F18" i="31"/>
  <c r="E18" i="31"/>
  <c r="D18" i="31"/>
  <c r="C18" i="31"/>
  <c r="F17" i="31"/>
  <c r="E17" i="31"/>
  <c r="D17" i="31"/>
  <c r="C17" i="31"/>
  <c r="F16" i="31"/>
  <c r="E16" i="31"/>
  <c r="D16" i="31"/>
  <c r="C16" i="31"/>
  <c r="F15" i="31"/>
  <c r="E15" i="31"/>
  <c r="D15" i="31"/>
  <c r="C15" i="31"/>
  <c r="F14" i="31"/>
  <c r="E14" i="31"/>
  <c r="D14" i="31"/>
  <c r="C14" i="31"/>
  <c r="F12" i="31"/>
  <c r="E12" i="31"/>
  <c r="D12" i="31"/>
  <c r="C12" i="31"/>
  <c r="F11" i="31"/>
  <c r="E11" i="31"/>
  <c r="D11" i="31"/>
  <c r="C11" i="31"/>
  <c r="F10" i="31"/>
  <c r="E10" i="31"/>
  <c r="D10" i="31"/>
  <c r="C10" i="31"/>
  <c r="F9" i="31"/>
  <c r="E9" i="31"/>
  <c r="D9" i="31"/>
  <c r="C9" i="31"/>
  <c r="F8" i="31"/>
  <c r="E8" i="31"/>
  <c r="D8" i="31"/>
  <c r="C8" i="31"/>
  <c r="F7" i="31"/>
  <c r="E7" i="31"/>
  <c r="D7" i="31"/>
  <c r="C7" i="31"/>
  <c r="F6" i="31"/>
  <c r="E6" i="31"/>
  <c r="D6" i="31"/>
  <c r="C6" i="31"/>
  <c r="E24" i="30"/>
  <c r="D24" i="30"/>
  <c r="C24" i="30"/>
  <c r="E23" i="30"/>
  <c r="D23" i="30"/>
  <c r="C23" i="30"/>
  <c r="E22" i="30"/>
  <c r="D22" i="30"/>
  <c r="C22" i="30"/>
  <c r="E21" i="30"/>
  <c r="D21" i="30"/>
  <c r="C21" i="30"/>
  <c r="E20" i="30"/>
  <c r="D20" i="30"/>
  <c r="C20" i="30"/>
  <c r="E19" i="30"/>
  <c r="D19" i="30"/>
  <c r="C19" i="30"/>
  <c r="E18" i="30"/>
  <c r="D18" i="30"/>
  <c r="C18" i="30"/>
  <c r="E17" i="30"/>
  <c r="D17" i="30"/>
  <c r="C17" i="30"/>
  <c r="E16" i="30"/>
  <c r="D16" i="30"/>
  <c r="C16" i="30"/>
  <c r="E15" i="30"/>
  <c r="D15" i="30"/>
  <c r="C15" i="30"/>
  <c r="E14" i="30"/>
  <c r="D14" i="30"/>
  <c r="C14" i="30"/>
  <c r="E12" i="30"/>
  <c r="D12" i="30"/>
  <c r="C12" i="30"/>
  <c r="E11" i="30"/>
  <c r="D11" i="30"/>
  <c r="C11" i="30"/>
  <c r="E10" i="30"/>
  <c r="D10" i="30"/>
  <c r="C10" i="30"/>
  <c r="E9" i="30"/>
  <c r="D9" i="30"/>
  <c r="C9" i="30"/>
  <c r="E8" i="30"/>
  <c r="D8" i="30"/>
  <c r="C8" i="30"/>
  <c r="E7" i="30"/>
  <c r="D7" i="30"/>
  <c r="C7" i="30"/>
  <c r="E6" i="30"/>
  <c r="D6" i="30"/>
  <c r="C6" i="30"/>
  <c r="F24" i="29"/>
  <c r="E24" i="29"/>
  <c r="D24" i="29"/>
  <c r="C24" i="29"/>
  <c r="F23" i="29"/>
  <c r="E23" i="29"/>
  <c r="D23" i="29"/>
  <c r="C23" i="29"/>
  <c r="F22" i="29"/>
  <c r="E22" i="29"/>
  <c r="D22" i="29"/>
  <c r="C22" i="29"/>
  <c r="F21" i="29"/>
  <c r="E21" i="29"/>
  <c r="D21" i="29"/>
  <c r="C21" i="29"/>
  <c r="F20" i="29"/>
  <c r="E20" i="29"/>
  <c r="D20" i="29"/>
  <c r="C20" i="29"/>
  <c r="F19" i="29"/>
  <c r="E19" i="29"/>
  <c r="D19" i="29"/>
  <c r="C19" i="29"/>
  <c r="F18" i="29"/>
  <c r="E18" i="29"/>
  <c r="D18" i="29"/>
  <c r="C18" i="29"/>
  <c r="F17" i="29"/>
  <c r="E17" i="29"/>
  <c r="D17" i="29"/>
  <c r="C17" i="29"/>
  <c r="F16" i="29"/>
  <c r="E16" i="29"/>
  <c r="D16" i="29"/>
  <c r="C16" i="29"/>
  <c r="F15" i="29"/>
  <c r="E15" i="29"/>
  <c r="D15" i="29"/>
  <c r="C15" i="29"/>
  <c r="F14" i="29"/>
  <c r="E14" i="29"/>
  <c r="D14" i="29"/>
  <c r="C14" i="29"/>
  <c r="F12" i="29"/>
  <c r="E12" i="29"/>
  <c r="D12" i="29"/>
  <c r="C12" i="29"/>
  <c r="F11" i="29"/>
  <c r="E11" i="29"/>
  <c r="D11" i="29"/>
  <c r="C11" i="29"/>
  <c r="F10" i="29"/>
  <c r="E10" i="29"/>
  <c r="D10" i="29"/>
  <c r="C10" i="29"/>
  <c r="F9" i="29"/>
  <c r="E9" i="29"/>
  <c r="D9" i="29"/>
  <c r="C9" i="29"/>
  <c r="F8" i="29"/>
  <c r="E8" i="29"/>
  <c r="D8" i="29"/>
  <c r="C8" i="29"/>
  <c r="F7" i="29"/>
  <c r="E7" i="29"/>
  <c r="D7" i="29"/>
  <c r="C7" i="29"/>
  <c r="F6" i="29"/>
  <c r="E6" i="29"/>
  <c r="D6" i="29"/>
  <c r="C6" i="29"/>
  <c r="I26" i="28"/>
  <c r="H26" i="28"/>
  <c r="G26" i="28"/>
  <c r="F26" i="28"/>
  <c r="E26" i="28"/>
  <c r="D26" i="28"/>
  <c r="C26" i="28"/>
  <c r="I25" i="28"/>
  <c r="H25" i="28"/>
  <c r="G25" i="28"/>
  <c r="F25" i="28"/>
  <c r="E25" i="28"/>
  <c r="D25" i="28"/>
  <c r="C25" i="28"/>
  <c r="I24" i="28"/>
  <c r="H24" i="28"/>
  <c r="G24" i="28"/>
  <c r="F24" i="28"/>
  <c r="E24" i="28"/>
  <c r="D24" i="28"/>
  <c r="C24" i="28"/>
  <c r="I23" i="28"/>
  <c r="H23" i="28"/>
  <c r="G23" i="28"/>
  <c r="F23" i="28"/>
  <c r="E23" i="28"/>
  <c r="D23" i="28"/>
  <c r="C23" i="28"/>
  <c r="I22" i="28"/>
  <c r="H22" i="28"/>
  <c r="G22" i="28"/>
  <c r="F22" i="28"/>
  <c r="E22" i="28"/>
  <c r="D22" i="28"/>
  <c r="C22" i="28"/>
  <c r="I21" i="28"/>
  <c r="H21" i="28"/>
  <c r="G21" i="28"/>
  <c r="F21" i="28"/>
  <c r="E21" i="28"/>
  <c r="D21" i="28"/>
  <c r="C21" i="28"/>
  <c r="I20" i="28"/>
  <c r="H20" i="28"/>
  <c r="G20" i="28"/>
  <c r="F20" i="28"/>
  <c r="E20" i="28"/>
  <c r="D20" i="28"/>
  <c r="C20" i="28"/>
  <c r="I19" i="28"/>
  <c r="H19" i="28"/>
  <c r="G19" i="28"/>
  <c r="F19" i="28"/>
  <c r="E19" i="28"/>
  <c r="D19" i="28"/>
  <c r="C19" i="28"/>
  <c r="I18" i="28"/>
  <c r="H18" i="28"/>
  <c r="G18" i="28"/>
  <c r="F18" i="28"/>
  <c r="E18" i="28"/>
  <c r="D18" i="28"/>
  <c r="C18" i="28"/>
  <c r="I17" i="28"/>
  <c r="H17" i="28"/>
  <c r="G17" i="28"/>
  <c r="F17" i="28"/>
  <c r="E17" i="28"/>
  <c r="D17" i="28"/>
  <c r="C17" i="28"/>
  <c r="I16" i="28"/>
  <c r="H16" i="28"/>
  <c r="G16" i="28"/>
  <c r="F16" i="28"/>
  <c r="E16" i="28"/>
  <c r="D16" i="28"/>
  <c r="C16" i="28"/>
  <c r="I15" i="28"/>
  <c r="H15" i="28"/>
  <c r="G15" i="28"/>
  <c r="F15" i="28"/>
  <c r="E15" i="28"/>
  <c r="D15" i="28"/>
  <c r="C15" i="28"/>
  <c r="I13" i="28"/>
  <c r="H13" i="28"/>
  <c r="G13" i="28"/>
  <c r="F13" i="28"/>
  <c r="E13" i="28"/>
  <c r="D13" i="28"/>
  <c r="C13" i="28"/>
  <c r="I12" i="28"/>
  <c r="H12" i="28"/>
  <c r="G12" i="28"/>
  <c r="F12" i="28"/>
  <c r="E12" i="28"/>
  <c r="D12" i="28"/>
  <c r="C12" i="28"/>
  <c r="I11" i="28"/>
  <c r="H11" i="28"/>
  <c r="G11" i="28"/>
  <c r="F11" i="28"/>
  <c r="E11" i="28"/>
  <c r="D11" i="28"/>
  <c r="C11" i="28"/>
  <c r="I10" i="28"/>
  <c r="H10" i="28"/>
  <c r="G10" i="28"/>
  <c r="F10" i="28"/>
  <c r="E10" i="28"/>
  <c r="D10" i="28"/>
  <c r="C10" i="28"/>
  <c r="I9" i="28"/>
  <c r="H9" i="28"/>
  <c r="G9" i="28"/>
  <c r="F9" i="28"/>
  <c r="E9" i="28"/>
  <c r="D9" i="28"/>
  <c r="C9" i="28"/>
  <c r="I8" i="28"/>
  <c r="H8" i="28"/>
  <c r="G8" i="28"/>
  <c r="F8" i="28"/>
  <c r="E8" i="28"/>
  <c r="D8" i="28"/>
  <c r="C8" i="28"/>
  <c r="I7" i="28"/>
  <c r="H7" i="28"/>
  <c r="G7" i="28"/>
  <c r="F7" i="28"/>
  <c r="E7" i="28"/>
  <c r="D7" i="28"/>
  <c r="C7" i="28"/>
  <c r="I6" i="28"/>
  <c r="H6" i="28"/>
  <c r="G6" i="28"/>
  <c r="F6" i="28"/>
  <c r="E6" i="28"/>
  <c r="D6" i="28"/>
  <c r="C6" i="28"/>
  <c r="H24" i="27"/>
  <c r="G24" i="27"/>
  <c r="F24" i="27"/>
  <c r="E24" i="27"/>
  <c r="D24" i="27"/>
  <c r="C24" i="27"/>
  <c r="H23" i="27"/>
  <c r="G23" i="27"/>
  <c r="F23" i="27"/>
  <c r="E23" i="27"/>
  <c r="D23" i="27"/>
  <c r="C23" i="27"/>
  <c r="H22" i="27"/>
  <c r="G22" i="27"/>
  <c r="F22" i="27"/>
  <c r="E22" i="27"/>
  <c r="D22" i="27"/>
  <c r="C22" i="27"/>
  <c r="H21" i="27"/>
  <c r="G21" i="27"/>
  <c r="F21" i="27"/>
  <c r="E21" i="27"/>
  <c r="D21" i="27"/>
  <c r="C21" i="27"/>
  <c r="H20" i="27"/>
  <c r="G20" i="27"/>
  <c r="F20" i="27"/>
  <c r="E20" i="27"/>
  <c r="D20" i="27"/>
  <c r="C20" i="27"/>
  <c r="H19" i="27"/>
  <c r="G19" i="27"/>
  <c r="F19" i="27"/>
  <c r="E19" i="27"/>
  <c r="D19" i="27"/>
  <c r="C19" i="27"/>
  <c r="H18" i="27"/>
  <c r="G18" i="27"/>
  <c r="F18" i="27"/>
  <c r="E18" i="27"/>
  <c r="D18" i="27"/>
  <c r="C18" i="27"/>
  <c r="H17" i="27"/>
  <c r="G17" i="27"/>
  <c r="F17" i="27"/>
  <c r="E17" i="27"/>
  <c r="D17" i="27"/>
  <c r="C17" i="27"/>
  <c r="H16" i="27"/>
  <c r="G16" i="27"/>
  <c r="F16" i="27"/>
  <c r="E16" i="27"/>
  <c r="D16" i="27"/>
  <c r="C16" i="27"/>
  <c r="H15" i="27"/>
  <c r="G15" i="27"/>
  <c r="F15" i="27"/>
  <c r="E15" i="27"/>
  <c r="D15" i="27"/>
  <c r="C15" i="27"/>
  <c r="H14" i="27"/>
  <c r="G14" i="27"/>
  <c r="F14" i="27"/>
  <c r="E14" i="27"/>
  <c r="D14" i="27"/>
  <c r="C14" i="27"/>
  <c r="H12" i="27"/>
  <c r="G12" i="27"/>
  <c r="F12" i="27"/>
  <c r="E12" i="27"/>
  <c r="D12" i="27"/>
  <c r="C12" i="27"/>
  <c r="H11" i="27"/>
  <c r="G11" i="27"/>
  <c r="F11" i="27"/>
  <c r="E11" i="27"/>
  <c r="D11" i="27"/>
  <c r="C11" i="27"/>
  <c r="H10" i="27"/>
  <c r="G10" i="27"/>
  <c r="F10" i="27"/>
  <c r="E10" i="27"/>
  <c r="D10" i="27"/>
  <c r="C10" i="27"/>
  <c r="H9" i="27"/>
  <c r="G9" i="27"/>
  <c r="F9" i="27"/>
  <c r="E9" i="27"/>
  <c r="D9" i="27"/>
  <c r="C9" i="27"/>
  <c r="H8" i="27"/>
  <c r="G8" i="27"/>
  <c r="F8" i="27"/>
  <c r="E8" i="27"/>
  <c r="D8" i="27"/>
  <c r="C8" i="27"/>
  <c r="H7" i="27"/>
  <c r="G7" i="27"/>
  <c r="F7" i="27"/>
  <c r="E7" i="27"/>
  <c r="D7" i="27"/>
  <c r="C7" i="27"/>
  <c r="H6" i="27"/>
  <c r="G6" i="27"/>
  <c r="F6" i="27"/>
  <c r="E6" i="27"/>
  <c r="D6" i="27"/>
  <c r="C6" i="27"/>
  <c r="E28" i="26"/>
  <c r="D28" i="26"/>
  <c r="C28" i="26"/>
  <c r="E27" i="26"/>
  <c r="D27" i="26"/>
  <c r="C27" i="26"/>
  <c r="E26" i="26"/>
  <c r="D26" i="26"/>
  <c r="C26" i="26"/>
  <c r="E25" i="26"/>
  <c r="D25" i="26"/>
  <c r="C25" i="26"/>
  <c r="E24" i="26"/>
  <c r="D24" i="26"/>
  <c r="C24" i="26"/>
  <c r="E23" i="26"/>
  <c r="D23" i="26"/>
  <c r="C23" i="26"/>
  <c r="E22" i="26"/>
  <c r="D22" i="26"/>
  <c r="C22" i="26"/>
  <c r="E21" i="26"/>
  <c r="D21" i="26"/>
  <c r="C21" i="26"/>
  <c r="E20" i="26"/>
  <c r="D20" i="26"/>
  <c r="C20" i="26"/>
  <c r="E19" i="26"/>
  <c r="D19" i="26"/>
  <c r="C19" i="26"/>
  <c r="E18" i="26"/>
  <c r="D18" i="26"/>
  <c r="C18" i="26"/>
  <c r="E17" i="26"/>
  <c r="D17" i="26"/>
  <c r="C17" i="26"/>
  <c r="E16" i="26"/>
  <c r="D16" i="26"/>
  <c r="C16" i="26"/>
  <c r="E14" i="26"/>
  <c r="D14" i="26"/>
  <c r="C14" i="26"/>
  <c r="E13" i="26"/>
  <c r="D13" i="26"/>
  <c r="C13" i="26"/>
  <c r="E12" i="26"/>
  <c r="D12" i="26"/>
  <c r="C12" i="26"/>
  <c r="E11" i="26"/>
  <c r="D11" i="26"/>
  <c r="C11" i="26"/>
  <c r="E10" i="26"/>
  <c r="D10" i="26"/>
  <c r="C10" i="26"/>
  <c r="E9" i="26"/>
  <c r="D9" i="26"/>
  <c r="C9" i="26"/>
  <c r="E8" i="26"/>
  <c r="D8" i="26"/>
  <c r="C8" i="26"/>
  <c r="E7" i="26"/>
  <c r="D7" i="26"/>
  <c r="C7" i="26"/>
  <c r="E6" i="26"/>
  <c r="D6" i="26"/>
  <c r="C6" i="26"/>
  <c r="F30" i="25"/>
  <c r="E30" i="25"/>
  <c r="D30" i="25"/>
  <c r="C30" i="25"/>
  <c r="F29" i="25"/>
  <c r="E29" i="25"/>
  <c r="D29" i="25"/>
  <c r="C29" i="25"/>
  <c r="F28" i="25"/>
  <c r="E28" i="25"/>
  <c r="D28" i="25"/>
  <c r="C28" i="25"/>
  <c r="F27" i="25"/>
  <c r="E27" i="25"/>
  <c r="D27" i="25"/>
  <c r="C27" i="25"/>
  <c r="F26" i="25"/>
  <c r="E26" i="25"/>
  <c r="D26" i="25"/>
  <c r="C26" i="25"/>
  <c r="F25" i="25"/>
  <c r="E25" i="25"/>
  <c r="D25" i="25"/>
  <c r="C25" i="25"/>
  <c r="F24" i="25"/>
  <c r="E24" i="25"/>
  <c r="D24" i="25"/>
  <c r="C24" i="25"/>
  <c r="F23" i="25"/>
  <c r="E23" i="25"/>
  <c r="D23" i="25"/>
  <c r="C23" i="25"/>
  <c r="F22" i="25"/>
  <c r="E22" i="25"/>
  <c r="D22" i="25"/>
  <c r="C22" i="25"/>
  <c r="F21" i="25"/>
  <c r="E21" i="25"/>
  <c r="D21" i="25"/>
  <c r="C21" i="25"/>
  <c r="F20" i="25"/>
  <c r="E20" i="25"/>
  <c r="D20" i="25"/>
  <c r="C20" i="25"/>
  <c r="F19" i="25"/>
  <c r="E19" i="25"/>
  <c r="D19" i="25"/>
  <c r="C19" i="25"/>
  <c r="F18" i="25"/>
  <c r="E18" i="25"/>
  <c r="D18" i="25"/>
  <c r="C18" i="25"/>
  <c r="F17" i="25"/>
  <c r="E17" i="25"/>
  <c r="D17" i="25"/>
  <c r="C17" i="25"/>
  <c r="F15" i="25"/>
  <c r="E15" i="25"/>
  <c r="D15" i="25"/>
  <c r="C15" i="25"/>
  <c r="F14" i="25"/>
  <c r="E14" i="25"/>
  <c r="D14" i="25"/>
  <c r="C14" i="25"/>
  <c r="F13" i="25"/>
  <c r="E13" i="25"/>
  <c r="D13" i="25"/>
  <c r="C13" i="25"/>
  <c r="F12" i="25"/>
  <c r="E12" i="25"/>
  <c r="D12" i="25"/>
  <c r="C12" i="25"/>
  <c r="F11" i="25"/>
  <c r="E11" i="25"/>
  <c r="D11" i="25"/>
  <c r="C11" i="25"/>
  <c r="F10" i="25"/>
  <c r="E10" i="25"/>
  <c r="D10" i="25"/>
  <c r="C10" i="25"/>
  <c r="F9" i="25"/>
  <c r="E9" i="25"/>
  <c r="D9" i="25"/>
  <c r="C9" i="25"/>
  <c r="F8" i="25"/>
  <c r="E8" i="25"/>
  <c r="D8" i="25"/>
  <c r="C8" i="25"/>
  <c r="F7" i="25"/>
  <c r="E7" i="25"/>
  <c r="D7" i="25"/>
  <c r="C7" i="25"/>
  <c r="F6" i="25"/>
  <c r="E6" i="25"/>
  <c r="D6" i="25"/>
  <c r="C6" i="25"/>
  <c r="E9" i="24"/>
  <c r="D9" i="24"/>
  <c r="C9" i="24"/>
  <c r="E8" i="24"/>
  <c r="D8" i="24"/>
  <c r="C8" i="24"/>
  <c r="E7" i="24"/>
  <c r="D7" i="24"/>
  <c r="C7" i="24"/>
  <c r="F12" i="23"/>
  <c r="E12" i="23"/>
  <c r="D12" i="23"/>
  <c r="C12" i="23"/>
  <c r="F11" i="23"/>
  <c r="E11" i="23"/>
  <c r="D11" i="23"/>
  <c r="C11" i="23"/>
  <c r="F10" i="23"/>
  <c r="E10" i="23"/>
  <c r="D10" i="23"/>
  <c r="C10" i="23"/>
  <c r="F9" i="23"/>
  <c r="E9" i="23"/>
  <c r="D9" i="23"/>
  <c r="C9" i="23"/>
  <c r="F8" i="23"/>
  <c r="E8" i="23"/>
  <c r="D8" i="23"/>
  <c r="C8" i="23"/>
  <c r="F7" i="23"/>
  <c r="E7" i="23"/>
  <c r="D7" i="23"/>
  <c r="C7" i="23"/>
  <c r="E24" i="22"/>
  <c r="D24" i="22"/>
  <c r="C24" i="22"/>
  <c r="E23" i="22"/>
  <c r="D23" i="22"/>
  <c r="C23" i="22"/>
  <c r="E22" i="22"/>
  <c r="D22" i="22"/>
  <c r="C22" i="22"/>
  <c r="E21" i="22"/>
  <c r="D21" i="22"/>
  <c r="C21" i="22"/>
  <c r="E20" i="22"/>
  <c r="D20" i="22"/>
  <c r="C20" i="22"/>
  <c r="E19" i="22"/>
  <c r="D19" i="22"/>
  <c r="C19" i="22"/>
  <c r="E18" i="22"/>
  <c r="D18" i="22"/>
  <c r="C18" i="22"/>
  <c r="E17" i="22"/>
  <c r="D17" i="22"/>
  <c r="C17" i="22"/>
  <c r="E16" i="22"/>
  <c r="D16" i="22"/>
  <c r="C16" i="22"/>
  <c r="E15" i="22"/>
  <c r="D15" i="22"/>
  <c r="C15" i="22"/>
  <c r="E14" i="22"/>
  <c r="D14" i="22"/>
  <c r="C14" i="22"/>
  <c r="E13" i="22"/>
  <c r="D13" i="22"/>
  <c r="C13" i="22"/>
  <c r="E12" i="22"/>
  <c r="D12" i="22"/>
  <c r="C12" i="22"/>
  <c r="E11" i="22"/>
  <c r="D11" i="22"/>
  <c r="C11" i="22"/>
  <c r="E10" i="22"/>
  <c r="D10" i="22"/>
  <c r="C10" i="22"/>
  <c r="E9" i="22"/>
  <c r="D9" i="22"/>
  <c r="C9" i="22"/>
  <c r="E8" i="22"/>
  <c r="D8" i="22"/>
  <c r="C8" i="22"/>
  <c r="E6" i="22"/>
  <c r="D6" i="22"/>
  <c r="C6" i="22"/>
  <c r="J40" i="21"/>
  <c r="I40" i="21"/>
  <c r="H40" i="21"/>
  <c r="G40" i="21"/>
  <c r="F40" i="21"/>
  <c r="E40" i="21"/>
  <c r="D40" i="21"/>
  <c r="C40" i="21"/>
  <c r="J39" i="21"/>
  <c r="I39" i="21"/>
  <c r="H39" i="21"/>
  <c r="G39" i="21"/>
  <c r="F39" i="21"/>
  <c r="E39" i="21"/>
  <c r="D39" i="21"/>
  <c r="C39" i="21"/>
  <c r="J38" i="21"/>
  <c r="I38" i="21"/>
  <c r="H38" i="21"/>
  <c r="G38" i="21"/>
  <c r="F38" i="21"/>
  <c r="E38" i="21"/>
  <c r="D38" i="21"/>
  <c r="C38" i="21"/>
  <c r="J37" i="21"/>
  <c r="I37" i="21"/>
  <c r="H37" i="21"/>
  <c r="G37" i="21"/>
  <c r="F37" i="21"/>
  <c r="E37" i="21"/>
  <c r="D37" i="21"/>
  <c r="C37" i="21"/>
  <c r="J36" i="21"/>
  <c r="I36" i="21"/>
  <c r="H36" i="21"/>
  <c r="G36" i="21"/>
  <c r="F36" i="21"/>
  <c r="E36" i="21"/>
  <c r="D36" i="21"/>
  <c r="C36" i="21"/>
  <c r="J35" i="21"/>
  <c r="I35" i="21"/>
  <c r="H35" i="21"/>
  <c r="G35" i="21"/>
  <c r="F35" i="21"/>
  <c r="E35" i="21"/>
  <c r="D35" i="21"/>
  <c r="C35" i="21"/>
  <c r="J34" i="21"/>
  <c r="I34" i="21"/>
  <c r="H34" i="21"/>
  <c r="G34" i="21"/>
  <c r="F34" i="21"/>
  <c r="E34" i="21"/>
  <c r="D34" i="21"/>
  <c r="C34" i="21"/>
  <c r="J33" i="21"/>
  <c r="I33" i="21"/>
  <c r="H33" i="21"/>
  <c r="G33" i="21"/>
  <c r="F33" i="21"/>
  <c r="E33" i="21"/>
  <c r="D33" i="21"/>
  <c r="C33" i="21"/>
  <c r="J32" i="21"/>
  <c r="I32" i="21"/>
  <c r="H32" i="21"/>
  <c r="G32" i="21"/>
  <c r="F32" i="21"/>
  <c r="E32" i="21"/>
  <c r="D32" i="21"/>
  <c r="C32" i="21"/>
  <c r="J31" i="21"/>
  <c r="I31" i="21"/>
  <c r="H31" i="21"/>
  <c r="G31" i="21"/>
  <c r="F31" i="21"/>
  <c r="E31" i="21"/>
  <c r="D31" i="21"/>
  <c r="C31" i="21"/>
  <c r="J30" i="21"/>
  <c r="I30" i="21"/>
  <c r="H30" i="21"/>
  <c r="G30" i="21"/>
  <c r="F30" i="21"/>
  <c r="E30" i="21"/>
  <c r="D30" i="21"/>
  <c r="C30" i="21"/>
  <c r="J29" i="21"/>
  <c r="I29" i="21"/>
  <c r="H29" i="21"/>
  <c r="G29" i="21"/>
  <c r="F29" i="21"/>
  <c r="E29" i="21"/>
  <c r="D29" i="21"/>
  <c r="C29" i="21"/>
  <c r="J28" i="21"/>
  <c r="I28" i="21"/>
  <c r="H28" i="21"/>
  <c r="G28" i="21"/>
  <c r="F28" i="21"/>
  <c r="E28" i="21"/>
  <c r="D28" i="21"/>
  <c r="C28" i="21"/>
  <c r="J27" i="21"/>
  <c r="I27" i="21"/>
  <c r="H27" i="21"/>
  <c r="G27" i="21"/>
  <c r="F27" i="21"/>
  <c r="E27" i="21"/>
  <c r="D27" i="21"/>
  <c r="C27" i="21"/>
  <c r="J26" i="21"/>
  <c r="I26" i="21"/>
  <c r="H26" i="21"/>
  <c r="G26" i="21"/>
  <c r="F26" i="21"/>
  <c r="E26" i="21"/>
  <c r="D26" i="21"/>
  <c r="C26" i="21"/>
  <c r="J25" i="21"/>
  <c r="I25" i="21"/>
  <c r="H25" i="21"/>
  <c r="G25" i="21"/>
  <c r="F25" i="21"/>
  <c r="E25" i="21"/>
  <c r="D25" i="21"/>
  <c r="C25" i="21"/>
  <c r="J23" i="21"/>
  <c r="I23" i="21"/>
  <c r="H23" i="21"/>
  <c r="G23" i="21"/>
  <c r="F23" i="21"/>
  <c r="E23" i="21"/>
  <c r="D23" i="21"/>
  <c r="C23" i="21"/>
  <c r="J22" i="21"/>
  <c r="I22" i="21"/>
  <c r="H22" i="21"/>
  <c r="G22" i="21"/>
  <c r="F22" i="21"/>
  <c r="E22" i="21"/>
  <c r="D22" i="21"/>
  <c r="C22" i="21"/>
  <c r="J21" i="21"/>
  <c r="I21" i="21"/>
  <c r="H21" i="21"/>
  <c r="G21" i="21"/>
  <c r="F21" i="21"/>
  <c r="E21" i="21"/>
  <c r="D21" i="21"/>
  <c r="C21" i="21"/>
  <c r="J20" i="21"/>
  <c r="I20" i="21"/>
  <c r="H20" i="21"/>
  <c r="G20" i="21"/>
  <c r="F20" i="21"/>
  <c r="E20" i="21"/>
  <c r="D20" i="21"/>
  <c r="C20" i="21"/>
  <c r="J19" i="21"/>
  <c r="I19" i="21"/>
  <c r="H19" i="21"/>
  <c r="G19" i="21"/>
  <c r="F19" i="21"/>
  <c r="E19" i="21"/>
  <c r="D19" i="21"/>
  <c r="C19" i="21"/>
  <c r="J18" i="21"/>
  <c r="I18" i="21"/>
  <c r="H18" i="21"/>
  <c r="G18" i="21"/>
  <c r="F18" i="21"/>
  <c r="E18" i="21"/>
  <c r="D18" i="21"/>
  <c r="C18" i="21"/>
  <c r="J17" i="21"/>
  <c r="I17" i="21"/>
  <c r="H17" i="21"/>
  <c r="G17" i="21"/>
  <c r="F17" i="21"/>
  <c r="E17" i="21"/>
  <c r="D17" i="21"/>
  <c r="C17" i="21"/>
  <c r="J16" i="21"/>
  <c r="I16" i="21"/>
  <c r="H16" i="21"/>
  <c r="G16" i="21"/>
  <c r="F16" i="21"/>
  <c r="E16" i="21"/>
  <c r="D16" i="21"/>
  <c r="C16" i="21"/>
  <c r="J15" i="21"/>
  <c r="I15" i="21"/>
  <c r="H15" i="21"/>
  <c r="G15" i="21"/>
  <c r="F15" i="21"/>
  <c r="E15" i="21"/>
  <c r="D15" i="21"/>
  <c r="C15" i="21"/>
  <c r="J14" i="21"/>
  <c r="I14" i="21"/>
  <c r="H14" i="21"/>
  <c r="G14" i="21"/>
  <c r="F14" i="21"/>
  <c r="E14" i="21"/>
  <c r="D14" i="21"/>
  <c r="C14" i="21"/>
  <c r="J13" i="21"/>
  <c r="I13" i="21"/>
  <c r="H13" i="21"/>
  <c r="G13" i="21"/>
  <c r="F13" i="21"/>
  <c r="E13" i="21"/>
  <c r="D13" i="21"/>
  <c r="C13" i="21"/>
  <c r="J12" i="21"/>
  <c r="I12" i="21"/>
  <c r="H12" i="21"/>
  <c r="G12" i="21"/>
  <c r="F12" i="21"/>
  <c r="E12" i="21"/>
  <c r="D12" i="21"/>
  <c r="C12" i="21"/>
  <c r="J11" i="21"/>
  <c r="I11" i="21"/>
  <c r="H11" i="21"/>
  <c r="G11" i="21"/>
  <c r="F11" i="21"/>
  <c r="E11" i="21"/>
  <c r="D11" i="21"/>
  <c r="C11" i="21"/>
  <c r="J10" i="21"/>
  <c r="I10" i="21"/>
  <c r="H10" i="21"/>
  <c r="G10" i="21"/>
  <c r="F10" i="21"/>
  <c r="E10" i="21"/>
  <c r="D10" i="21"/>
  <c r="C10" i="21"/>
  <c r="J9" i="21"/>
  <c r="I9" i="21"/>
  <c r="H9" i="21"/>
  <c r="G9" i="21"/>
  <c r="F9" i="21"/>
  <c r="E9" i="21"/>
  <c r="D9" i="21"/>
  <c r="C9" i="21"/>
  <c r="J8" i="21"/>
  <c r="I8" i="21"/>
  <c r="H8" i="21"/>
  <c r="G8" i="21"/>
  <c r="F8" i="21"/>
  <c r="E8" i="21"/>
  <c r="D8" i="21"/>
  <c r="C8" i="21"/>
  <c r="J7" i="21"/>
  <c r="I7" i="21"/>
  <c r="H7" i="21"/>
  <c r="G7" i="21"/>
  <c r="F7" i="21"/>
  <c r="E7" i="21"/>
  <c r="D7" i="21"/>
  <c r="C7" i="21"/>
  <c r="J6" i="21"/>
  <c r="I6" i="21"/>
  <c r="H6" i="21"/>
  <c r="G6" i="21"/>
  <c r="F6" i="21"/>
  <c r="E6" i="21"/>
  <c r="D6" i="21"/>
  <c r="C6" i="21"/>
  <c r="I15" i="20"/>
  <c r="H15" i="20"/>
  <c r="G15" i="20"/>
  <c r="F15" i="20"/>
  <c r="E15" i="20"/>
  <c r="D15" i="20"/>
  <c r="C15" i="20"/>
  <c r="I14" i="20"/>
  <c r="H14" i="20"/>
  <c r="G14" i="20"/>
  <c r="F14" i="20"/>
  <c r="E14" i="20"/>
  <c r="D14" i="20"/>
  <c r="C14" i="20"/>
  <c r="I13" i="20"/>
  <c r="H13" i="20"/>
  <c r="G13" i="20"/>
  <c r="F13" i="20"/>
  <c r="E13" i="20"/>
  <c r="D13" i="20"/>
  <c r="C13" i="20"/>
  <c r="I12" i="20"/>
  <c r="H12" i="20"/>
  <c r="G12" i="20"/>
  <c r="F12" i="20"/>
  <c r="E12" i="20"/>
  <c r="D12" i="20"/>
  <c r="C12" i="20"/>
  <c r="I10" i="20"/>
  <c r="H10" i="20"/>
  <c r="G10" i="20"/>
  <c r="F10" i="20"/>
  <c r="E10" i="20"/>
  <c r="D10" i="20"/>
  <c r="C10" i="20"/>
  <c r="I9" i="20"/>
  <c r="H9" i="20"/>
  <c r="G9" i="20"/>
  <c r="F9" i="20"/>
  <c r="E9" i="20"/>
  <c r="D9" i="20"/>
  <c r="C9" i="20"/>
  <c r="I8" i="20"/>
  <c r="H8" i="20"/>
  <c r="G8" i="20"/>
  <c r="F8" i="20"/>
  <c r="E8" i="20"/>
  <c r="D8" i="20"/>
  <c r="C8" i="20"/>
  <c r="I7" i="20"/>
  <c r="H7" i="20"/>
  <c r="G7" i="20"/>
  <c r="F7" i="20"/>
  <c r="E7" i="20"/>
  <c r="D7" i="20"/>
  <c r="C7" i="20"/>
  <c r="I6" i="20"/>
  <c r="H6" i="20"/>
  <c r="G6" i="20"/>
  <c r="F6" i="20"/>
  <c r="E6" i="20"/>
  <c r="D6" i="20"/>
  <c r="C6" i="20"/>
  <c r="F30" i="19"/>
  <c r="E30" i="19"/>
  <c r="D30" i="19"/>
  <c r="C30" i="19"/>
  <c r="F29" i="19"/>
  <c r="E29" i="19"/>
  <c r="D29" i="19"/>
  <c r="C29" i="19"/>
  <c r="F28" i="19"/>
  <c r="E28" i="19"/>
  <c r="D28" i="19"/>
  <c r="C28" i="19"/>
  <c r="F27" i="19"/>
  <c r="E27" i="19"/>
  <c r="D27" i="19"/>
  <c r="C27" i="19"/>
  <c r="F26" i="19"/>
  <c r="E26" i="19"/>
  <c r="D26" i="19"/>
  <c r="C26" i="19"/>
  <c r="F24" i="19"/>
  <c r="E24" i="19"/>
  <c r="D24" i="19"/>
  <c r="C24" i="19"/>
  <c r="F23" i="19"/>
  <c r="E23" i="19"/>
  <c r="D23" i="19"/>
  <c r="C23" i="19"/>
  <c r="F22" i="19"/>
  <c r="E22" i="19"/>
  <c r="D22" i="19"/>
  <c r="C22" i="19"/>
  <c r="F21" i="19"/>
  <c r="E21" i="19"/>
  <c r="D21" i="19"/>
  <c r="C21" i="19"/>
  <c r="F20" i="19"/>
  <c r="E20" i="19"/>
  <c r="D20" i="19"/>
  <c r="C20" i="19"/>
  <c r="F19" i="19"/>
  <c r="E19" i="19"/>
  <c r="D19" i="19"/>
  <c r="C19" i="19"/>
  <c r="F18" i="19"/>
  <c r="E18" i="19"/>
  <c r="D18" i="19"/>
  <c r="C18" i="19"/>
  <c r="F17" i="19"/>
  <c r="E17" i="19"/>
  <c r="D17" i="19"/>
  <c r="C17" i="19"/>
  <c r="F16" i="19"/>
  <c r="E16" i="19"/>
  <c r="D16" i="19"/>
  <c r="C16" i="19"/>
  <c r="F15" i="19"/>
  <c r="E15" i="19"/>
  <c r="D15" i="19"/>
  <c r="C15" i="19"/>
  <c r="F14" i="19"/>
  <c r="E14" i="19"/>
  <c r="D14" i="19"/>
  <c r="C14" i="19"/>
  <c r="F13" i="19"/>
  <c r="E13" i="19"/>
  <c r="D13" i="19"/>
  <c r="C13" i="19"/>
  <c r="F12" i="19"/>
  <c r="E12" i="19"/>
  <c r="D12" i="19"/>
  <c r="C12" i="19"/>
  <c r="F11" i="19"/>
  <c r="E11" i="19"/>
  <c r="D11" i="19"/>
  <c r="C11" i="19"/>
  <c r="F10" i="19"/>
  <c r="E10" i="19"/>
  <c r="D10" i="19"/>
  <c r="C10" i="19"/>
  <c r="F9" i="19"/>
  <c r="E9" i="19"/>
  <c r="D9" i="19"/>
  <c r="C9" i="19"/>
  <c r="F8" i="19"/>
  <c r="E8" i="19"/>
  <c r="D8" i="19"/>
  <c r="C8" i="19"/>
  <c r="F7" i="19"/>
  <c r="E7" i="19"/>
  <c r="D7" i="19"/>
  <c r="C7" i="19"/>
  <c r="F6" i="19"/>
  <c r="E6" i="19"/>
  <c r="D6" i="19"/>
  <c r="C6" i="19"/>
  <c r="F24" i="18"/>
  <c r="E24" i="18"/>
  <c r="D24" i="18"/>
  <c r="C24" i="18"/>
  <c r="F23" i="18"/>
  <c r="E23" i="18"/>
  <c r="D23" i="18"/>
  <c r="C23" i="18"/>
  <c r="F22" i="18"/>
  <c r="E22" i="18"/>
  <c r="D22" i="18"/>
  <c r="C22" i="18"/>
  <c r="F21" i="18"/>
  <c r="E21" i="18"/>
  <c r="D21" i="18"/>
  <c r="C21" i="18"/>
  <c r="F20" i="18"/>
  <c r="E20" i="18"/>
  <c r="D20" i="18"/>
  <c r="C20" i="18"/>
  <c r="F19" i="18"/>
  <c r="E19" i="18"/>
  <c r="D19" i="18"/>
  <c r="C19" i="18"/>
  <c r="F18" i="18"/>
  <c r="E18" i="18"/>
  <c r="D18" i="18"/>
  <c r="C18" i="18"/>
  <c r="F16" i="18"/>
  <c r="E16" i="18"/>
  <c r="D16" i="18"/>
  <c r="C16" i="18"/>
  <c r="F15" i="18"/>
  <c r="E15" i="18"/>
  <c r="D15" i="18"/>
  <c r="C15" i="18"/>
  <c r="F14" i="18"/>
  <c r="E14" i="18"/>
  <c r="D14" i="18"/>
  <c r="C14" i="18"/>
  <c r="F13" i="18"/>
  <c r="E13" i="18"/>
  <c r="D13" i="18"/>
  <c r="C13" i="18"/>
  <c r="F12" i="18"/>
  <c r="E12" i="18"/>
  <c r="D12" i="18"/>
  <c r="C12" i="18"/>
  <c r="F11" i="18"/>
  <c r="E11" i="18"/>
  <c r="D11" i="18"/>
  <c r="C11" i="18"/>
  <c r="F10" i="18"/>
  <c r="E10" i="18"/>
  <c r="D10" i="18"/>
  <c r="C10" i="18"/>
  <c r="F9" i="18"/>
  <c r="E9" i="18"/>
  <c r="D9" i="18"/>
  <c r="C9" i="18"/>
  <c r="F8" i="18"/>
  <c r="E8" i="18"/>
  <c r="D8" i="18"/>
  <c r="C8" i="18"/>
  <c r="F7" i="18"/>
  <c r="E7" i="18"/>
  <c r="D7" i="18"/>
  <c r="C7" i="18"/>
  <c r="F6" i="18"/>
  <c r="E6" i="18"/>
  <c r="D6" i="18"/>
  <c r="C6" i="18"/>
  <c r="F30" i="17"/>
  <c r="E30" i="17"/>
  <c r="D30" i="17"/>
  <c r="C30" i="17"/>
  <c r="F29" i="17"/>
  <c r="E29" i="17"/>
  <c r="D29" i="17"/>
  <c r="C29" i="17"/>
  <c r="F28" i="17"/>
  <c r="E28" i="17"/>
  <c r="D28" i="17"/>
  <c r="C28" i="17"/>
  <c r="F27" i="17"/>
  <c r="E27" i="17"/>
  <c r="D27" i="17"/>
  <c r="C27" i="17"/>
  <c r="F26" i="17"/>
  <c r="E26" i="17"/>
  <c r="D26" i="17"/>
  <c r="C26" i="17"/>
  <c r="F25" i="17"/>
  <c r="E25" i="17"/>
  <c r="D25" i="17"/>
  <c r="C25" i="17"/>
  <c r="F23" i="17"/>
  <c r="E23" i="17"/>
  <c r="D23" i="17"/>
  <c r="C23" i="17"/>
  <c r="F22" i="17"/>
  <c r="E22" i="17"/>
  <c r="D22" i="17"/>
  <c r="C22" i="17"/>
  <c r="F21" i="17"/>
  <c r="E21" i="17"/>
  <c r="D21" i="17"/>
  <c r="C21" i="17"/>
  <c r="F20" i="17"/>
  <c r="E20" i="17"/>
  <c r="D20" i="17"/>
  <c r="C20" i="17"/>
  <c r="F19" i="17"/>
  <c r="E19" i="17"/>
  <c r="D19" i="17"/>
  <c r="C19" i="17"/>
  <c r="F18" i="17"/>
  <c r="E18" i="17"/>
  <c r="D18" i="17"/>
  <c r="C18" i="17"/>
  <c r="F17" i="17"/>
  <c r="E17" i="17"/>
  <c r="D17" i="17"/>
  <c r="C17" i="17"/>
  <c r="F16" i="17"/>
  <c r="E16" i="17"/>
  <c r="D16" i="17"/>
  <c r="C16" i="17"/>
  <c r="F15" i="17"/>
  <c r="E15" i="17"/>
  <c r="D15" i="17"/>
  <c r="C15" i="17"/>
  <c r="F14" i="17"/>
  <c r="E14" i="17"/>
  <c r="D14" i="17"/>
  <c r="C14" i="17"/>
  <c r="F13" i="17"/>
  <c r="E13" i="17"/>
  <c r="D13" i="17"/>
  <c r="C13" i="17"/>
  <c r="F12" i="17"/>
  <c r="E12" i="17"/>
  <c r="D12" i="17"/>
  <c r="C12" i="17"/>
  <c r="F11" i="17"/>
  <c r="E11" i="17"/>
  <c r="D11" i="17"/>
  <c r="C11" i="17"/>
  <c r="F10" i="17"/>
  <c r="E10" i="17"/>
  <c r="D10" i="17"/>
  <c r="C10" i="17"/>
  <c r="F9" i="17"/>
  <c r="E9" i="17"/>
  <c r="D9" i="17"/>
  <c r="C9" i="17"/>
  <c r="F8" i="17"/>
  <c r="E8" i="17"/>
  <c r="D8" i="17"/>
  <c r="C8" i="17"/>
  <c r="F7" i="17"/>
  <c r="E7" i="17"/>
  <c r="D7" i="17"/>
  <c r="C7" i="17"/>
  <c r="F6" i="17"/>
  <c r="E6" i="17"/>
  <c r="D6" i="17"/>
  <c r="C6" i="17"/>
  <c r="G32" i="16"/>
  <c r="F32" i="16"/>
  <c r="E32" i="16"/>
  <c r="D32" i="16"/>
  <c r="C32" i="16"/>
  <c r="G31" i="16"/>
  <c r="F31" i="16"/>
  <c r="E31" i="16"/>
  <c r="D31" i="16"/>
  <c r="C31" i="16"/>
  <c r="G30" i="16"/>
  <c r="F30" i="16"/>
  <c r="E30" i="16"/>
  <c r="D30" i="16"/>
  <c r="C30" i="16"/>
  <c r="G29" i="16"/>
  <c r="F29" i="16"/>
  <c r="E29" i="16"/>
  <c r="D29" i="16"/>
  <c r="C29" i="16"/>
  <c r="G28" i="16"/>
  <c r="F28" i="16"/>
  <c r="E28" i="16"/>
  <c r="D28" i="16"/>
  <c r="C28" i="16"/>
  <c r="G26" i="16"/>
  <c r="F26" i="16"/>
  <c r="E26" i="16"/>
  <c r="D26" i="16"/>
  <c r="C26" i="16"/>
  <c r="G25" i="16"/>
  <c r="F25" i="16"/>
  <c r="E25" i="16"/>
  <c r="D25" i="16"/>
  <c r="C25" i="16"/>
  <c r="G24" i="16"/>
  <c r="F24" i="16"/>
  <c r="E24" i="16"/>
  <c r="D24" i="16"/>
  <c r="C24" i="16"/>
  <c r="G23" i="16"/>
  <c r="F23" i="16"/>
  <c r="E23" i="16"/>
  <c r="D23" i="16"/>
  <c r="C23" i="16"/>
  <c r="G22" i="16"/>
  <c r="F22" i="16"/>
  <c r="E22" i="16"/>
  <c r="D22" i="16"/>
  <c r="C22" i="16"/>
  <c r="G21" i="16"/>
  <c r="F21" i="16"/>
  <c r="E21" i="16"/>
  <c r="D21" i="16"/>
  <c r="C21" i="16"/>
  <c r="G20" i="16"/>
  <c r="F20" i="16"/>
  <c r="E20" i="16"/>
  <c r="D20" i="16"/>
  <c r="C20" i="16"/>
  <c r="G19" i="16"/>
  <c r="F19" i="16"/>
  <c r="E19" i="16"/>
  <c r="D19" i="16"/>
  <c r="C19" i="16"/>
  <c r="G18" i="16"/>
  <c r="F18" i="16"/>
  <c r="E18" i="16"/>
  <c r="D18" i="16"/>
  <c r="C18" i="16"/>
  <c r="G17" i="16"/>
  <c r="F17" i="16"/>
  <c r="E17" i="16"/>
  <c r="D17" i="16"/>
  <c r="C17" i="16"/>
  <c r="G16" i="16"/>
  <c r="F16" i="16"/>
  <c r="E16" i="16"/>
  <c r="D16" i="16"/>
  <c r="C16" i="16"/>
  <c r="G15" i="16"/>
  <c r="F15" i="16"/>
  <c r="E15" i="16"/>
  <c r="D15" i="16"/>
  <c r="C15" i="16"/>
  <c r="G14" i="16"/>
  <c r="F14" i="16"/>
  <c r="E14" i="16"/>
  <c r="D14" i="16"/>
  <c r="C14" i="16"/>
  <c r="G13" i="16"/>
  <c r="F13" i="16"/>
  <c r="E13" i="16"/>
  <c r="D13" i="16"/>
  <c r="C13" i="16"/>
  <c r="G12" i="16"/>
  <c r="F12" i="16"/>
  <c r="E12" i="16"/>
  <c r="D12" i="16"/>
  <c r="C12" i="16"/>
  <c r="G11" i="16"/>
  <c r="F11" i="16"/>
  <c r="E11" i="16"/>
  <c r="D11" i="16"/>
  <c r="C11" i="16"/>
  <c r="G10" i="16"/>
  <c r="F10" i="16"/>
  <c r="E10" i="16"/>
  <c r="D10" i="16"/>
  <c r="C10" i="16"/>
  <c r="G9" i="16"/>
  <c r="F9" i="16"/>
  <c r="E9" i="16"/>
  <c r="D9" i="16"/>
  <c r="C9" i="16"/>
  <c r="G8" i="16"/>
  <c r="F8" i="16"/>
  <c r="E8" i="16"/>
  <c r="D8" i="16"/>
  <c r="C8" i="16"/>
  <c r="G7" i="16"/>
  <c r="F7" i="16"/>
  <c r="E7" i="16"/>
  <c r="D7" i="16"/>
  <c r="C7" i="16"/>
  <c r="G6" i="16"/>
  <c r="F6" i="16"/>
  <c r="E6" i="16"/>
  <c r="D6" i="16"/>
  <c r="C6" i="16"/>
  <c r="G36" i="15"/>
  <c r="F36" i="15"/>
  <c r="E36" i="15"/>
  <c r="D36" i="15"/>
  <c r="C36" i="15"/>
  <c r="G35" i="15"/>
  <c r="F35" i="15"/>
  <c r="E35" i="15"/>
  <c r="D35" i="15"/>
  <c r="C35" i="15"/>
  <c r="G34" i="15"/>
  <c r="F34" i="15"/>
  <c r="E34" i="15"/>
  <c r="D34" i="15"/>
  <c r="C34" i="15"/>
  <c r="G33" i="15"/>
  <c r="F33" i="15"/>
  <c r="E33" i="15"/>
  <c r="D33" i="15"/>
  <c r="C33" i="15"/>
  <c r="G32" i="15"/>
  <c r="F32" i="15"/>
  <c r="E32" i="15"/>
  <c r="D32" i="15"/>
  <c r="C32" i="15"/>
  <c r="G31" i="15"/>
  <c r="F31" i="15"/>
  <c r="E31" i="15"/>
  <c r="D31" i="15"/>
  <c r="C31" i="15"/>
  <c r="G30" i="15"/>
  <c r="F30" i="15"/>
  <c r="E30" i="15"/>
  <c r="D30" i="15"/>
  <c r="C30" i="15"/>
  <c r="G29" i="15"/>
  <c r="F29" i="15"/>
  <c r="E29" i="15"/>
  <c r="D29" i="15"/>
  <c r="C29" i="15"/>
  <c r="G28" i="15"/>
  <c r="F28" i="15"/>
  <c r="E28" i="15"/>
  <c r="D28" i="15"/>
  <c r="C28" i="15"/>
  <c r="G26" i="15"/>
  <c r="F26" i="15"/>
  <c r="E26" i="15"/>
  <c r="D26" i="15"/>
  <c r="C26" i="15"/>
  <c r="G25" i="15"/>
  <c r="F25" i="15"/>
  <c r="E25" i="15"/>
  <c r="D25" i="15"/>
  <c r="C25" i="15"/>
  <c r="G24" i="15"/>
  <c r="F24" i="15"/>
  <c r="E24" i="15"/>
  <c r="D24" i="15"/>
  <c r="C24" i="15"/>
  <c r="G23" i="15"/>
  <c r="F23" i="15"/>
  <c r="E23" i="15"/>
  <c r="D23" i="15"/>
  <c r="C23" i="15"/>
  <c r="G22" i="15"/>
  <c r="F22" i="15"/>
  <c r="E22" i="15"/>
  <c r="D22" i="15"/>
  <c r="C22" i="15"/>
  <c r="G21" i="15"/>
  <c r="F21" i="15"/>
  <c r="E21" i="15"/>
  <c r="D21" i="15"/>
  <c r="C21" i="15"/>
  <c r="G20" i="15"/>
  <c r="F20" i="15"/>
  <c r="E20" i="15"/>
  <c r="D20" i="15"/>
  <c r="C20" i="15"/>
  <c r="G19" i="15"/>
  <c r="F19" i="15"/>
  <c r="E19" i="15"/>
  <c r="D19" i="15"/>
  <c r="C19" i="15"/>
  <c r="G18" i="15"/>
  <c r="F18" i="15"/>
  <c r="E18" i="15"/>
  <c r="D18" i="15"/>
  <c r="C18" i="15"/>
  <c r="G17" i="15"/>
  <c r="F17" i="15"/>
  <c r="E17" i="15"/>
  <c r="D17" i="15"/>
  <c r="C17" i="15"/>
  <c r="G16" i="15"/>
  <c r="F16" i="15"/>
  <c r="E16" i="15"/>
  <c r="D16" i="15"/>
  <c r="C16" i="15"/>
  <c r="G15" i="15"/>
  <c r="F15" i="15"/>
  <c r="E15" i="15"/>
  <c r="D15" i="15"/>
  <c r="C15" i="15"/>
  <c r="G14" i="15"/>
  <c r="F14" i="15"/>
  <c r="E14" i="15"/>
  <c r="D14" i="15"/>
  <c r="C14" i="15"/>
  <c r="G13" i="15"/>
  <c r="F13" i="15"/>
  <c r="E13" i="15"/>
  <c r="D13" i="15"/>
  <c r="C13" i="15"/>
  <c r="G12" i="15"/>
  <c r="F12" i="15"/>
  <c r="E12" i="15"/>
  <c r="D12" i="15"/>
  <c r="C12" i="15"/>
  <c r="G11" i="15"/>
  <c r="F11" i="15"/>
  <c r="E11" i="15"/>
  <c r="D11" i="15"/>
  <c r="C11" i="15"/>
  <c r="G10" i="15"/>
  <c r="F10" i="15"/>
  <c r="E10" i="15"/>
  <c r="D10" i="15"/>
  <c r="C10" i="15"/>
  <c r="G9" i="15"/>
  <c r="F9" i="15"/>
  <c r="E9" i="15"/>
  <c r="D9" i="15"/>
  <c r="C9" i="15"/>
  <c r="G8" i="15"/>
  <c r="F8" i="15"/>
  <c r="E8" i="15"/>
  <c r="D8" i="15"/>
  <c r="C8" i="15"/>
  <c r="G7" i="15"/>
  <c r="F7" i="15"/>
  <c r="E7" i="15"/>
  <c r="D7" i="15"/>
  <c r="C7" i="15"/>
  <c r="G6" i="15"/>
  <c r="F6" i="15"/>
  <c r="E6" i="15"/>
  <c r="D6" i="15"/>
  <c r="C6" i="15"/>
  <c r="G40" i="14"/>
  <c r="F40" i="14"/>
  <c r="E40" i="14"/>
  <c r="D40" i="14"/>
  <c r="C40" i="14"/>
  <c r="G39" i="14"/>
  <c r="F39" i="14"/>
  <c r="E39" i="14"/>
  <c r="D39" i="14"/>
  <c r="C39" i="14"/>
  <c r="G38" i="14"/>
  <c r="F38" i="14"/>
  <c r="E38" i="14"/>
  <c r="D38" i="14"/>
  <c r="C38" i="14"/>
  <c r="G37" i="14"/>
  <c r="F37" i="14"/>
  <c r="E37" i="14"/>
  <c r="D37" i="14"/>
  <c r="C37" i="14"/>
  <c r="G36" i="14"/>
  <c r="F36" i="14"/>
  <c r="E36" i="14"/>
  <c r="D36" i="14"/>
  <c r="C36" i="14"/>
  <c r="G35" i="14"/>
  <c r="F35" i="14"/>
  <c r="E35" i="14"/>
  <c r="D35" i="14"/>
  <c r="C35" i="14"/>
  <c r="G34" i="14"/>
  <c r="F34" i="14"/>
  <c r="E34" i="14"/>
  <c r="D34" i="14"/>
  <c r="C34" i="14"/>
  <c r="G33" i="14"/>
  <c r="F33" i="14"/>
  <c r="E33" i="14"/>
  <c r="D33" i="14"/>
  <c r="C33" i="14"/>
  <c r="G32" i="14"/>
  <c r="F32" i="14"/>
  <c r="E32" i="14"/>
  <c r="D32" i="14"/>
  <c r="C32" i="14"/>
  <c r="G30" i="14"/>
  <c r="F30" i="14"/>
  <c r="E30" i="14"/>
  <c r="D30" i="14"/>
  <c r="C30" i="14"/>
  <c r="G29" i="14"/>
  <c r="F29" i="14"/>
  <c r="E29" i="14"/>
  <c r="D29" i="14"/>
  <c r="C29" i="14"/>
  <c r="G28" i="14"/>
  <c r="F28" i="14"/>
  <c r="E28" i="14"/>
  <c r="D28" i="14"/>
  <c r="C28" i="14"/>
  <c r="G27" i="14"/>
  <c r="F27" i="14"/>
  <c r="E27" i="14"/>
  <c r="D27" i="14"/>
  <c r="C27" i="14"/>
  <c r="G26" i="14"/>
  <c r="F26" i="14"/>
  <c r="E26" i="14"/>
  <c r="D26" i="14"/>
  <c r="C26" i="14"/>
  <c r="G25" i="14"/>
  <c r="F25" i="14"/>
  <c r="E25" i="14"/>
  <c r="D25" i="14"/>
  <c r="C25" i="14"/>
  <c r="G24" i="14"/>
  <c r="F24" i="14"/>
  <c r="E24" i="14"/>
  <c r="D24" i="14"/>
  <c r="C24" i="14"/>
  <c r="G23" i="14"/>
  <c r="F23" i="14"/>
  <c r="E23" i="14"/>
  <c r="D23" i="14"/>
  <c r="C23" i="14"/>
  <c r="G22" i="14"/>
  <c r="F22" i="14"/>
  <c r="E22" i="14"/>
  <c r="D22" i="14"/>
  <c r="C22" i="14"/>
  <c r="G21" i="14"/>
  <c r="F21" i="14"/>
  <c r="E21" i="14"/>
  <c r="D21" i="14"/>
  <c r="C21" i="14"/>
  <c r="G20" i="14"/>
  <c r="F20" i="14"/>
  <c r="E20" i="14"/>
  <c r="D20" i="14"/>
  <c r="C20" i="14"/>
  <c r="G19" i="14"/>
  <c r="F19" i="14"/>
  <c r="E19" i="14"/>
  <c r="D19" i="14"/>
  <c r="C19" i="14"/>
  <c r="G18" i="14"/>
  <c r="F18" i="14"/>
  <c r="E18" i="14"/>
  <c r="D18" i="14"/>
  <c r="C18" i="14"/>
  <c r="G17" i="14"/>
  <c r="F17" i="14"/>
  <c r="E17" i="14"/>
  <c r="D17" i="14"/>
  <c r="C17" i="14"/>
  <c r="G16" i="14"/>
  <c r="F16" i="14"/>
  <c r="E16" i="14"/>
  <c r="D16" i="14"/>
  <c r="C16" i="14"/>
  <c r="G15" i="14"/>
  <c r="F15" i="14"/>
  <c r="E15" i="14"/>
  <c r="D15" i="14"/>
  <c r="C15" i="14"/>
  <c r="G14" i="14"/>
  <c r="F14" i="14"/>
  <c r="E14" i="14"/>
  <c r="D14" i="14"/>
  <c r="C14" i="14"/>
  <c r="G13" i="14"/>
  <c r="F13" i="14"/>
  <c r="E13" i="14"/>
  <c r="D13" i="14"/>
  <c r="C13" i="14"/>
  <c r="G12" i="14"/>
  <c r="F12" i="14"/>
  <c r="E12" i="14"/>
  <c r="D12" i="14"/>
  <c r="C12" i="14"/>
  <c r="G11" i="14"/>
  <c r="F11" i="14"/>
  <c r="E11" i="14"/>
  <c r="D11" i="14"/>
  <c r="C11" i="14"/>
  <c r="G10" i="14"/>
  <c r="F10" i="14"/>
  <c r="E10" i="14"/>
  <c r="D10" i="14"/>
  <c r="C10" i="14"/>
  <c r="G9" i="14"/>
  <c r="F9" i="14"/>
  <c r="E9" i="14"/>
  <c r="D9" i="14"/>
  <c r="C9" i="14"/>
  <c r="G8" i="14"/>
  <c r="F8" i="14"/>
  <c r="E8" i="14"/>
  <c r="D8" i="14"/>
  <c r="C8" i="14"/>
  <c r="G7" i="14"/>
  <c r="F7" i="14"/>
  <c r="E7" i="14"/>
  <c r="D7" i="14"/>
  <c r="C7" i="14"/>
  <c r="G6" i="14"/>
  <c r="F6" i="14"/>
  <c r="E6" i="14"/>
  <c r="D6" i="14"/>
  <c r="C6" i="14"/>
  <c r="F23" i="13"/>
  <c r="E23" i="13"/>
  <c r="D23" i="13"/>
  <c r="C23" i="13"/>
  <c r="F22" i="13"/>
  <c r="E22" i="13"/>
  <c r="D22" i="13"/>
  <c r="C22" i="13"/>
  <c r="F21" i="13"/>
  <c r="E21" i="13"/>
  <c r="D21" i="13"/>
  <c r="C21" i="13"/>
  <c r="F20" i="13"/>
  <c r="E20" i="13"/>
  <c r="D20" i="13"/>
  <c r="C20" i="13"/>
  <c r="F18" i="13"/>
  <c r="E18" i="13"/>
  <c r="D18" i="13"/>
  <c r="C18" i="13"/>
  <c r="F17" i="13"/>
  <c r="E17" i="13"/>
  <c r="D17" i="13"/>
  <c r="C17" i="13"/>
  <c r="F16" i="13"/>
  <c r="E16" i="13"/>
  <c r="D16" i="13"/>
  <c r="C16" i="13"/>
  <c r="F15" i="13"/>
  <c r="E15" i="13"/>
  <c r="D15" i="13"/>
  <c r="C15" i="13"/>
  <c r="F14" i="13"/>
  <c r="E14" i="13"/>
  <c r="D14" i="13"/>
  <c r="C14" i="13"/>
  <c r="F13" i="13"/>
  <c r="E13" i="13"/>
  <c r="D13" i="13"/>
  <c r="C13" i="13"/>
  <c r="F12" i="13"/>
  <c r="E12" i="13"/>
  <c r="D12" i="13"/>
  <c r="C12" i="13"/>
  <c r="F11" i="13"/>
  <c r="E11" i="13"/>
  <c r="D11" i="13"/>
  <c r="C11" i="13"/>
  <c r="F10" i="13"/>
  <c r="E10" i="13"/>
  <c r="D10" i="13"/>
  <c r="C10" i="13"/>
  <c r="F9" i="13"/>
  <c r="E9" i="13"/>
  <c r="D9" i="13"/>
  <c r="C9" i="13"/>
  <c r="F8" i="13"/>
  <c r="E8" i="13"/>
  <c r="D8" i="13"/>
  <c r="C8" i="13"/>
  <c r="F7" i="13"/>
  <c r="E7" i="13"/>
  <c r="D7" i="13"/>
  <c r="C7" i="13"/>
  <c r="F6" i="13"/>
  <c r="E6" i="13"/>
  <c r="D6" i="13"/>
  <c r="C6" i="13"/>
  <c r="E22" i="12"/>
  <c r="D22" i="12"/>
  <c r="C22" i="12"/>
  <c r="E21" i="12"/>
  <c r="D21" i="12"/>
  <c r="C21" i="12"/>
  <c r="E20" i="12"/>
  <c r="D20" i="12"/>
  <c r="C20" i="12"/>
  <c r="E19" i="12"/>
  <c r="D19" i="12"/>
  <c r="C19" i="12"/>
  <c r="E18" i="12"/>
  <c r="D18" i="12"/>
  <c r="C18" i="12"/>
  <c r="E16" i="12"/>
  <c r="D16" i="12"/>
  <c r="C16" i="12"/>
  <c r="E15" i="12"/>
  <c r="D15" i="12"/>
  <c r="C15" i="12"/>
  <c r="E14" i="12"/>
  <c r="D14" i="12"/>
  <c r="C14" i="12"/>
  <c r="E13" i="12"/>
  <c r="D13" i="12"/>
  <c r="C13" i="12"/>
  <c r="E12" i="12"/>
  <c r="D12" i="12"/>
  <c r="C12" i="12"/>
  <c r="E11" i="12"/>
  <c r="D11" i="12"/>
  <c r="C11" i="12"/>
  <c r="E10" i="12"/>
  <c r="D10" i="12"/>
  <c r="C10" i="12"/>
  <c r="E9" i="12"/>
  <c r="D9" i="12"/>
  <c r="C9" i="12"/>
  <c r="E8" i="12"/>
  <c r="D8" i="12"/>
  <c r="C8" i="12"/>
  <c r="E7" i="12"/>
  <c r="D7" i="12"/>
  <c r="C7" i="12"/>
  <c r="E6" i="12"/>
  <c r="D6" i="12"/>
  <c r="C6" i="12"/>
  <c r="I41" i="11"/>
  <c r="H41" i="11"/>
  <c r="G41" i="11"/>
  <c r="F41" i="11"/>
  <c r="E41" i="11"/>
  <c r="D41" i="11"/>
  <c r="C41" i="11"/>
  <c r="I40" i="11"/>
  <c r="H40" i="11"/>
  <c r="G40" i="11"/>
  <c r="F40" i="11"/>
  <c r="E40" i="11"/>
  <c r="D40" i="11"/>
  <c r="C40" i="11"/>
  <c r="I39" i="11"/>
  <c r="H39" i="11"/>
  <c r="G39" i="11"/>
  <c r="F39" i="11"/>
  <c r="E39" i="11"/>
  <c r="D39" i="11"/>
  <c r="C39" i="11"/>
  <c r="I38" i="11"/>
  <c r="H38" i="11"/>
  <c r="G38" i="11"/>
  <c r="F38" i="11"/>
  <c r="E38" i="11"/>
  <c r="D38" i="11"/>
  <c r="C38" i="11"/>
  <c r="I37" i="11"/>
  <c r="H37" i="11"/>
  <c r="G37" i="11"/>
  <c r="F37" i="11"/>
  <c r="E37" i="11"/>
  <c r="D37" i="11"/>
  <c r="C37" i="11"/>
  <c r="I36" i="11"/>
  <c r="H36" i="11"/>
  <c r="G36" i="11"/>
  <c r="F36" i="11"/>
  <c r="E36" i="11"/>
  <c r="D36" i="11"/>
  <c r="C36" i="11"/>
  <c r="I34" i="11"/>
  <c r="H34" i="11"/>
  <c r="G34" i="11"/>
  <c r="F34" i="11"/>
  <c r="E34" i="11"/>
  <c r="D34" i="11"/>
  <c r="C34" i="11"/>
  <c r="I33" i="11"/>
  <c r="H33" i="11"/>
  <c r="G33" i="11"/>
  <c r="F33" i="11"/>
  <c r="E33" i="11"/>
  <c r="D33" i="11"/>
  <c r="C33" i="11"/>
  <c r="I32" i="11"/>
  <c r="H32" i="11"/>
  <c r="G32" i="11"/>
  <c r="F32" i="11"/>
  <c r="E32" i="11"/>
  <c r="D32" i="11"/>
  <c r="C32" i="11"/>
  <c r="I31" i="11"/>
  <c r="H31" i="11"/>
  <c r="G31" i="11"/>
  <c r="F31" i="11"/>
  <c r="E31" i="11"/>
  <c r="D31" i="11"/>
  <c r="C31" i="11"/>
  <c r="I30" i="11"/>
  <c r="H30" i="11"/>
  <c r="G30" i="11"/>
  <c r="F30" i="11"/>
  <c r="E30" i="11"/>
  <c r="D30" i="11"/>
  <c r="C30" i="11"/>
  <c r="I29" i="11"/>
  <c r="H29" i="11"/>
  <c r="G29" i="11"/>
  <c r="F29" i="11"/>
  <c r="E29" i="11"/>
  <c r="D29" i="11"/>
  <c r="C29" i="11"/>
  <c r="I28" i="11"/>
  <c r="H28" i="11"/>
  <c r="G28" i="11"/>
  <c r="F28" i="11"/>
  <c r="E28" i="11"/>
  <c r="D28" i="11"/>
  <c r="C28" i="11"/>
  <c r="I27" i="11"/>
  <c r="H27" i="11"/>
  <c r="G27" i="11"/>
  <c r="F27" i="11"/>
  <c r="E27" i="11"/>
  <c r="D27" i="11"/>
  <c r="C27" i="11"/>
  <c r="I26" i="11"/>
  <c r="H26" i="11"/>
  <c r="G26" i="11"/>
  <c r="F26" i="11"/>
  <c r="E26" i="11"/>
  <c r="D26" i="11"/>
  <c r="C26" i="11"/>
  <c r="I25" i="11"/>
  <c r="H25" i="11"/>
  <c r="G25" i="11"/>
  <c r="F25" i="11"/>
  <c r="E25" i="11"/>
  <c r="D25" i="11"/>
  <c r="C25" i="11"/>
  <c r="I24" i="11"/>
  <c r="H24" i="11"/>
  <c r="G24" i="11"/>
  <c r="F24" i="11"/>
  <c r="E24" i="11"/>
  <c r="D24" i="11"/>
  <c r="C24" i="11"/>
  <c r="I23" i="11"/>
  <c r="H23" i="11"/>
  <c r="G23" i="11"/>
  <c r="F23" i="11"/>
  <c r="E23" i="11"/>
  <c r="D23" i="11"/>
  <c r="C23" i="11"/>
  <c r="I22" i="11"/>
  <c r="H22" i="11"/>
  <c r="G22" i="11"/>
  <c r="F22" i="11"/>
  <c r="E22" i="11"/>
  <c r="D22" i="11"/>
  <c r="C22" i="11"/>
  <c r="I21" i="11"/>
  <c r="H21" i="11"/>
  <c r="G21" i="11"/>
  <c r="F21" i="11"/>
  <c r="E21" i="11"/>
  <c r="D21" i="11"/>
  <c r="C21" i="11"/>
  <c r="I20" i="11"/>
  <c r="H20" i="11"/>
  <c r="G20" i="11"/>
  <c r="F20" i="11"/>
  <c r="E20" i="11"/>
  <c r="D20" i="11"/>
  <c r="C20" i="11"/>
  <c r="I19" i="11"/>
  <c r="H19" i="11"/>
  <c r="G19" i="11"/>
  <c r="F19" i="11"/>
  <c r="E19" i="11"/>
  <c r="D19" i="11"/>
  <c r="C19" i="11"/>
  <c r="I18" i="11"/>
  <c r="H18" i="11"/>
  <c r="G18" i="11"/>
  <c r="F18" i="11"/>
  <c r="E18" i="11"/>
  <c r="D18" i="11"/>
  <c r="C18" i="11"/>
  <c r="I17" i="11"/>
  <c r="H17" i="11"/>
  <c r="G17" i="11"/>
  <c r="F17" i="11"/>
  <c r="E17" i="11"/>
  <c r="D17" i="11"/>
  <c r="C17" i="11"/>
  <c r="I16" i="11"/>
  <c r="H16" i="11"/>
  <c r="G16" i="11"/>
  <c r="F16" i="11"/>
  <c r="E16" i="11"/>
  <c r="D16" i="11"/>
  <c r="C16" i="11"/>
  <c r="I15" i="11"/>
  <c r="H15" i="11"/>
  <c r="G15" i="11"/>
  <c r="F15" i="11"/>
  <c r="E15" i="11"/>
  <c r="D15" i="11"/>
  <c r="C15" i="11"/>
  <c r="I14" i="11"/>
  <c r="H14" i="11"/>
  <c r="G14" i="11"/>
  <c r="F14" i="11"/>
  <c r="E14" i="11"/>
  <c r="D14" i="11"/>
  <c r="C14" i="11"/>
  <c r="I13" i="11"/>
  <c r="H13" i="11"/>
  <c r="G13" i="11"/>
  <c r="F13" i="11"/>
  <c r="E13" i="11"/>
  <c r="D13" i="11"/>
  <c r="C13" i="11"/>
  <c r="I12" i="11"/>
  <c r="H12" i="11"/>
  <c r="G12" i="11"/>
  <c r="F12" i="11"/>
  <c r="E12" i="11"/>
  <c r="D12" i="11"/>
  <c r="C12" i="11"/>
  <c r="I11" i="11"/>
  <c r="H11" i="11"/>
  <c r="G11" i="11"/>
  <c r="F11" i="11"/>
  <c r="E11" i="11"/>
  <c r="D11" i="11"/>
  <c r="C11" i="11"/>
  <c r="I10" i="11"/>
  <c r="H10" i="11"/>
  <c r="G10" i="11"/>
  <c r="F10" i="11"/>
  <c r="E10" i="11"/>
  <c r="D10" i="11"/>
  <c r="C10" i="11"/>
  <c r="I9" i="11"/>
  <c r="H9" i="11"/>
  <c r="G9" i="11"/>
  <c r="F9" i="11"/>
  <c r="E9" i="11"/>
  <c r="D9" i="11"/>
  <c r="C9" i="11"/>
  <c r="I8" i="11"/>
  <c r="H8" i="11"/>
  <c r="G8" i="11"/>
  <c r="F8" i="11"/>
  <c r="E8" i="11"/>
  <c r="D8" i="11"/>
  <c r="C8" i="11"/>
  <c r="I7" i="11"/>
  <c r="H7" i="11"/>
  <c r="G7" i="11"/>
  <c r="F7" i="11"/>
  <c r="E7" i="11"/>
  <c r="D7" i="11"/>
  <c r="C7" i="11"/>
  <c r="I6" i="11"/>
  <c r="H6" i="11"/>
  <c r="G6" i="11"/>
  <c r="F6" i="11"/>
  <c r="E6" i="11"/>
  <c r="D6" i="11"/>
  <c r="C6" i="11"/>
  <c r="F32" i="10"/>
  <c r="E32" i="10"/>
  <c r="D32" i="10"/>
  <c r="C32" i="10"/>
  <c r="F31" i="10"/>
  <c r="E31" i="10"/>
  <c r="D31" i="10"/>
  <c r="C31" i="10"/>
  <c r="F30" i="10"/>
  <c r="E30" i="10"/>
  <c r="D30" i="10"/>
  <c r="C30" i="10"/>
  <c r="F29" i="10"/>
  <c r="E29" i="10"/>
  <c r="D29" i="10"/>
  <c r="C29" i="10"/>
  <c r="F28" i="10"/>
  <c r="E28" i="10"/>
  <c r="D28" i="10"/>
  <c r="C28" i="10"/>
  <c r="F27" i="10"/>
  <c r="E27" i="10"/>
  <c r="D27" i="10"/>
  <c r="C27" i="10"/>
  <c r="F25" i="10"/>
  <c r="E25" i="10"/>
  <c r="D25" i="10"/>
  <c r="C25" i="10"/>
  <c r="F24" i="10"/>
  <c r="E24" i="10"/>
  <c r="D24" i="10"/>
  <c r="C24" i="10"/>
  <c r="F23" i="10"/>
  <c r="E23" i="10"/>
  <c r="D23" i="10"/>
  <c r="C23" i="10"/>
  <c r="F22" i="10"/>
  <c r="E22" i="10"/>
  <c r="D22" i="10"/>
  <c r="C22" i="10"/>
  <c r="F21" i="10"/>
  <c r="E21" i="10"/>
  <c r="D21" i="10"/>
  <c r="C21" i="10"/>
  <c r="F20" i="10"/>
  <c r="E20" i="10"/>
  <c r="D20" i="10"/>
  <c r="C20" i="10"/>
  <c r="F19" i="10"/>
  <c r="E19" i="10"/>
  <c r="D19" i="10"/>
  <c r="C19" i="10"/>
  <c r="F18" i="10"/>
  <c r="E18" i="10"/>
  <c r="D18" i="10"/>
  <c r="C18" i="10"/>
  <c r="F17" i="10"/>
  <c r="E17" i="10"/>
  <c r="D17" i="10"/>
  <c r="C17" i="10"/>
  <c r="F16" i="10"/>
  <c r="E16" i="10"/>
  <c r="D16" i="10"/>
  <c r="C16" i="10"/>
  <c r="F15" i="10"/>
  <c r="E15" i="10"/>
  <c r="D15" i="10"/>
  <c r="C15" i="10"/>
  <c r="F14" i="10"/>
  <c r="E14" i="10"/>
  <c r="D14" i="10"/>
  <c r="C14" i="10"/>
  <c r="F13" i="10"/>
  <c r="E13" i="10"/>
  <c r="D13" i="10"/>
  <c r="C13" i="10"/>
  <c r="F12" i="10"/>
  <c r="E12" i="10"/>
  <c r="D12" i="10"/>
  <c r="C12" i="10"/>
  <c r="F11" i="10"/>
  <c r="E11" i="10"/>
  <c r="D11" i="10"/>
  <c r="C11" i="10"/>
  <c r="F10" i="10"/>
  <c r="E10" i="10"/>
  <c r="D10" i="10"/>
  <c r="C10" i="10"/>
  <c r="F9" i="10"/>
  <c r="E9" i="10"/>
  <c r="D9" i="10"/>
  <c r="C9" i="10"/>
  <c r="F8" i="10"/>
  <c r="E8" i="10"/>
  <c r="D8" i="10"/>
  <c r="C8" i="10"/>
  <c r="F7" i="10"/>
  <c r="E7" i="10"/>
  <c r="D7" i="10"/>
  <c r="C7" i="10"/>
  <c r="F6" i="10"/>
  <c r="E6" i="10"/>
  <c r="D6" i="10"/>
  <c r="C6" i="10"/>
  <c r="G24" i="9"/>
  <c r="F24" i="9"/>
  <c r="E24" i="9"/>
  <c r="D24" i="9"/>
  <c r="C24" i="9"/>
  <c r="G23" i="9"/>
  <c r="F23" i="9"/>
  <c r="E23" i="9"/>
  <c r="D23" i="9"/>
  <c r="C23" i="9"/>
  <c r="G21" i="9"/>
  <c r="F21" i="9"/>
  <c r="E21" i="9"/>
  <c r="D21" i="9"/>
  <c r="C21" i="9"/>
  <c r="G20" i="9"/>
  <c r="F20" i="9"/>
  <c r="E20" i="9"/>
  <c r="D20" i="9"/>
  <c r="C20" i="9"/>
  <c r="G19" i="9"/>
  <c r="F19" i="9"/>
  <c r="E19" i="9"/>
  <c r="D19" i="9"/>
  <c r="C19" i="9"/>
  <c r="G18" i="9"/>
  <c r="F18" i="9"/>
  <c r="E18" i="9"/>
  <c r="D18" i="9"/>
  <c r="C18" i="9"/>
  <c r="G17" i="9"/>
  <c r="F17" i="9"/>
  <c r="E17" i="9"/>
  <c r="D17" i="9"/>
  <c r="C17" i="9"/>
  <c r="G16" i="9"/>
  <c r="F16" i="9"/>
  <c r="E16" i="9"/>
  <c r="D16" i="9"/>
  <c r="C16" i="9"/>
  <c r="G15" i="9"/>
  <c r="F15" i="9"/>
  <c r="E15" i="9"/>
  <c r="D15" i="9"/>
  <c r="C15" i="9"/>
  <c r="G14" i="9"/>
  <c r="F14" i="9"/>
  <c r="E14" i="9"/>
  <c r="D14" i="9"/>
  <c r="C14" i="9"/>
  <c r="G13" i="9"/>
  <c r="F13" i="9"/>
  <c r="E13" i="9"/>
  <c r="D13" i="9"/>
  <c r="C13" i="9"/>
  <c r="G12" i="9"/>
  <c r="F12" i="9"/>
  <c r="E12" i="9"/>
  <c r="D12" i="9"/>
  <c r="C12" i="9"/>
  <c r="G11" i="9"/>
  <c r="F11" i="9"/>
  <c r="E11" i="9"/>
  <c r="D11" i="9"/>
  <c r="C11" i="9"/>
  <c r="G10" i="9"/>
  <c r="F10" i="9"/>
  <c r="E10" i="9"/>
  <c r="D10" i="9"/>
  <c r="C10" i="9"/>
  <c r="G9" i="9"/>
  <c r="F9" i="9"/>
  <c r="E9" i="9"/>
  <c r="D9" i="9"/>
  <c r="C9" i="9"/>
  <c r="G8" i="9"/>
  <c r="F8" i="9"/>
  <c r="E8" i="9"/>
  <c r="D8" i="9"/>
  <c r="C8" i="9"/>
  <c r="G7" i="9"/>
  <c r="F7" i="9"/>
  <c r="E7" i="9"/>
  <c r="D7" i="9"/>
  <c r="C7" i="9"/>
  <c r="G6" i="9"/>
  <c r="F6" i="9"/>
  <c r="E6" i="9"/>
  <c r="D6" i="9"/>
  <c r="C6" i="9"/>
  <c r="H24" i="8"/>
  <c r="G24" i="8"/>
  <c r="F24" i="8"/>
  <c r="E24" i="8"/>
  <c r="D24" i="8"/>
  <c r="C24" i="8"/>
  <c r="H23" i="8"/>
  <c r="G23" i="8"/>
  <c r="F23" i="8"/>
  <c r="E23" i="8"/>
  <c r="D23" i="8"/>
  <c r="C23" i="8"/>
  <c r="H22" i="8"/>
  <c r="G22" i="8"/>
  <c r="F22" i="8"/>
  <c r="E22" i="8"/>
  <c r="D22" i="8"/>
  <c r="C22" i="8"/>
  <c r="H21" i="8"/>
  <c r="G21" i="8"/>
  <c r="F21" i="8"/>
  <c r="E21" i="8"/>
  <c r="D21" i="8"/>
  <c r="C21" i="8"/>
  <c r="H20" i="8"/>
  <c r="G20" i="8"/>
  <c r="F20" i="8"/>
  <c r="E20" i="8"/>
  <c r="D20" i="8"/>
  <c r="C20" i="8"/>
  <c r="H19" i="8"/>
  <c r="G19" i="8"/>
  <c r="F19" i="8"/>
  <c r="E19" i="8"/>
  <c r="D19" i="8"/>
  <c r="C19" i="8"/>
  <c r="H18" i="8"/>
  <c r="G18" i="8"/>
  <c r="F18" i="8"/>
  <c r="E18" i="8"/>
  <c r="D18" i="8"/>
  <c r="C18" i="8"/>
  <c r="H16" i="8"/>
  <c r="G16" i="8"/>
  <c r="F16" i="8"/>
  <c r="E16" i="8"/>
  <c r="D16" i="8"/>
  <c r="C16" i="8"/>
  <c r="H15" i="8"/>
  <c r="G15" i="8"/>
  <c r="F15" i="8"/>
  <c r="E15" i="8"/>
  <c r="D15" i="8"/>
  <c r="C15" i="8"/>
  <c r="H14" i="8"/>
  <c r="G14" i="8"/>
  <c r="F14" i="8"/>
  <c r="E14" i="8"/>
  <c r="D14" i="8"/>
  <c r="C14" i="8"/>
  <c r="H13" i="8"/>
  <c r="G13" i="8"/>
  <c r="F13" i="8"/>
  <c r="E13" i="8"/>
  <c r="D13" i="8"/>
  <c r="C13" i="8"/>
  <c r="H12" i="8"/>
  <c r="G12" i="8"/>
  <c r="F12" i="8"/>
  <c r="E12" i="8"/>
  <c r="D12" i="8"/>
  <c r="C12" i="8"/>
  <c r="H11" i="8"/>
  <c r="G11" i="8"/>
  <c r="F11" i="8"/>
  <c r="E11" i="8"/>
  <c r="D11" i="8"/>
  <c r="C11" i="8"/>
  <c r="H10" i="8"/>
  <c r="G10" i="8"/>
  <c r="F10" i="8"/>
  <c r="E10" i="8"/>
  <c r="D10" i="8"/>
  <c r="C10" i="8"/>
  <c r="H9" i="8"/>
  <c r="G9" i="8"/>
  <c r="F9" i="8"/>
  <c r="E9" i="8"/>
  <c r="D9" i="8"/>
  <c r="C9" i="8"/>
  <c r="H8" i="8"/>
  <c r="G8" i="8"/>
  <c r="F8" i="8"/>
  <c r="E8" i="8"/>
  <c r="D8" i="8"/>
  <c r="C8" i="8"/>
  <c r="H7" i="8"/>
  <c r="G7" i="8"/>
  <c r="F7" i="8"/>
  <c r="E7" i="8"/>
  <c r="D7" i="8"/>
  <c r="C7" i="8"/>
  <c r="H6" i="8"/>
  <c r="G6" i="8"/>
  <c r="F6" i="8"/>
  <c r="E6" i="8"/>
  <c r="D6" i="8"/>
  <c r="C6" i="8"/>
  <c r="H32" i="7"/>
  <c r="G32" i="7"/>
  <c r="F32" i="7"/>
  <c r="E32" i="7"/>
  <c r="D32" i="7"/>
  <c r="C32" i="7"/>
  <c r="H31" i="7"/>
  <c r="G31" i="7"/>
  <c r="F31" i="7"/>
  <c r="E31" i="7"/>
  <c r="D31" i="7"/>
  <c r="C31" i="7"/>
  <c r="H30" i="7"/>
  <c r="G30" i="7"/>
  <c r="F30" i="7"/>
  <c r="E30" i="7"/>
  <c r="D30" i="7"/>
  <c r="C30" i="7"/>
  <c r="H29" i="7"/>
  <c r="G29" i="7"/>
  <c r="F29" i="7"/>
  <c r="E29" i="7"/>
  <c r="D29" i="7"/>
  <c r="C29" i="7"/>
  <c r="H28" i="7"/>
  <c r="G28" i="7"/>
  <c r="F28" i="7"/>
  <c r="E28" i="7"/>
  <c r="D28" i="7"/>
  <c r="C28" i="7"/>
  <c r="H27" i="7"/>
  <c r="G27" i="7"/>
  <c r="F27" i="7"/>
  <c r="E27" i="7"/>
  <c r="D27" i="7"/>
  <c r="C27" i="7"/>
  <c r="H26" i="7"/>
  <c r="G26" i="7"/>
  <c r="F26" i="7"/>
  <c r="E26" i="7"/>
  <c r="D26" i="7"/>
  <c r="C26" i="7"/>
  <c r="H25" i="7"/>
  <c r="G25" i="7"/>
  <c r="F25" i="7"/>
  <c r="E25" i="7"/>
  <c r="D25" i="7"/>
  <c r="C25" i="7"/>
  <c r="H24" i="7"/>
  <c r="G24" i="7"/>
  <c r="F24" i="7"/>
  <c r="E24" i="7"/>
  <c r="D24" i="7"/>
  <c r="C24" i="7"/>
  <c r="H23" i="7"/>
  <c r="G23" i="7"/>
  <c r="F23" i="7"/>
  <c r="E23" i="7"/>
  <c r="D23" i="7"/>
  <c r="C23" i="7"/>
  <c r="H21" i="7"/>
  <c r="G21" i="7"/>
  <c r="F21" i="7"/>
  <c r="E21" i="7"/>
  <c r="D21" i="7"/>
  <c r="C21" i="7"/>
  <c r="H20" i="7"/>
  <c r="G20" i="7"/>
  <c r="F20" i="7"/>
  <c r="E20" i="7"/>
  <c r="D20" i="7"/>
  <c r="C20" i="7"/>
  <c r="H19" i="7"/>
  <c r="G19" i="7"/>
  <c r="F19" i="7"/>
  <c r="E19" i="7"/>
  <c r="D19" i="7"/>
  <c r="C19" i="7"/>
  <c r="H18" i="7"/>
  <c r="G18" i="7"/>
  <c r="F18" i="7"/>
  <c r="E18" i="7"/>
  <c r="D18" i="7"/>
  <c r="C18" i="7"/>
  <c r="H17" i="7"/>
  <c r="G17" i="7"/>
  <c r="F17" i="7"/>
  <c r="E17" i="7"/>
  <c r="D17" i="7"/>
  <c r="C17" i="7"/>
  <c r="H16" i="7"/>
  <c r="G16" i="7"/>
  <c r="F16" i="7"/>
  <c r="E16" i="7"/>
  <c r="D16" i="7"/>
  <c r="C16" i="7"/>
  <c r="H15" i="7"/>
  <c r="G15" i="7"/>
  <c r="F15" i="7"/>
  <c r="E15" i="7"/>
  <c r="D15" i="7"/>
  <c r="C15" i="7"/>
  <c r="H14" i="7"/>
  <c r="G14" i="7"/>
  <c r="F14" i="7"/>
  <c r="E14" i="7"/>
  <c r="D14" i="7"/>
  <c r="C14" i="7"/>
  <c r="H13" i="7"/>
  <c r="G13" i="7"/>
  <c r="F13" i="7"/>
  <c r="E13" i="7"/>
  <c r="D13" i="7"/>
  <c r="C13" i="7"/>
  <c r="H12" i="7"/>
  <c r="G12" i="7"/>
  <c r="F12" i="7"/>
  <c r="E12" i="7"/>
  <c r="D12" i="7"/>
  <c r="C12" i="7"/>
  <c r="H11" i="7"/>
  <c r="G11" i="7"/>
  <c r="F11" i="7"/>
  <c r="E11" i="7"/>
  <c r="D11" i="7"/>
  <c r="C11" i="7"/>
  <c r="H10" i="7"/>
  <c r="G10" i="7"/>
  <c r="F10" i="7"/>
  <c r="E10" i="7"/>
  <c r="D10" i="7"/>
  <c r="C10" i="7"/>
  <c r="H9" i="7"/>
  <c r="G9" i="7"/>
  <c r="F9" i="7"/>
  <c r="E9" i="7"/>
  <c r="D9" i="7"/>
  <c r="C9" i="7"/>
  <c r="H8" i="7"/>
  <c r="G8" i="7"/>
  <c r="F8" i="7"/>
  <c r="E8" i="7"/>
  <c r="D8" i="7"/>
  <c r="C8" i="7"/>
  <c r="H7" i="7"/>
  <c r="G7" i="7"/>
  <c r="F7" i="7"/>
  <c r="E7" i="7"/>
  <c r="D7" i="7"/>
  <c r="C7" i="7"/>
  <c r="H6" i="7"/>
  <c r="G6" i="7"/>
  <c r="F6" i="7"/>
  <c r="E6" i="7"/>
  <c r="D6" i="7"/>
  <c r="C6" i="7"/>
  <c r="H38" i="6"/>
  <c r="G38" i="6"/>
  <c r="F38" i="6"/>
  <c r="E38" i="6"/>
  <c r="D38" i="6"/>
  <c r="C38" i="6"/>
  <c r="H37" i="6"/>
  <c r="G37" i="6"/>
  <c r="F37" i="6"/>
  <c r="E37" i="6"/>
  <c r="D37" i="6"/>
  <c r="C37" i="6"/>
  <c r="H36" i="6"/>
  <c r="G36" i="6"/>
  <c r="F36" i="6"/>
  <c r="E36" i="6"/>
  <c r="D36" i="6"/>
  <c r="C36" i="6"/>
  <c r="H35" i="6"/>
  <c r="G35" i="6"/>
  <c r="F35" i="6"/>
  <c r="E35" i="6"/>
  <c r="D35" i="6"/>
  <c r="C35" i="6"/>
  <c r="H34" i="6"/>
  <c r="G34" i="6"/>
  <c r="F34" i="6"/>
  <c r="E34" i="6"/>
  <c r="D34" i="6"/>
  <c r="C34" i="6"/>
  <c r="H33" i="6"/>
  <c r="G33" i="6"/>
  <c r="F33" i="6"/>
  <c r="E33" i="6"/>
  <c r="D33" i="6"/>
  <c r="C33" i="6"/>
  <c r="H31" i="6"/>
  <c r="G31" i="6"/>
  <c r="F31" i="6"/>
  <c r="E31" i="6"/>
  <c r="D31" i="6"/>
  <c r="C31" i="6"/>
  <c r="H30" i="6"/>
  <c r="G30" i="6"/>
  <c r="F30" i="6"/>
  <c r="E30" i="6"/>
  <c r="D30" i="6"/>
  <c r="C30" i="6"/>
  <c r="H29" i="6"/>
  <c r="G29" i="6"/>
  <c r="F29" i="6"/>
  <c r="E29" i="6"/>
  <c r="D29" i="6"/>
  <c r="C29" i="6"/>
  <c r="H28" i="6"/>
  <c r="G28" i="6"/>
  <c r="F28" i="6"/>
  <c r="E28" i="6"/>
  <c r="D28" i="6"/>
  <c r="C28" i="6"/>
  <c r="H27" i="6"/>
  <c r="G27" i="6"/>
  <c r="F27" i="6"/>
  <c r="E27" i="6"/>
  <c r="D27" i="6"/>
  <c r="C27" i="6"/>
  <c r="H26" i="6"/>
  <c r="G26" i="6"/>
  <c r="F26" i="6"/>
  <c r="E26" i="6"/>
  <c r="D26" i="6"/>
  <c r="C26" i="6"/>
  <c r="H25" i="6"/>
  <c r="G25" i="6"/>
  <c r="F25" i="6"/>
  <c r="E25" i="6"/>
  <c r="D25" i="6"/>
  <c r="C25" i="6"/>
  <c r="H24" i="6"/>
  <c r="G24" i="6"/>
  <c r="F24" i="6"/>
  <c r="E24" i="6"/>
  <c r="D24" i="6"/>
  <c r="C24" i="6"/>
  <c r="H23" i="6"/>
  <c r="G23" i="6"/>
  <c r="F23" i="6"/>
  <c r="E23" i="6"/>
  <c r="D23" i="6"/>
  <c r="C23" i="6"/>
  <c r="H22" i="6"/>
  <c r="G22" i="6"/>
  <c r="F22" i="6"/>
  <c r="E22" i="6"/>
  <c r="D22" i="6"/>
  <c r="C22" i="6"/>
  <c r="H21" i="6"/>
  <c r="G21" i="6"/>
  <c r="F21" i="6"/>
  <c r="E21" i="6"/>
  <c r="D21" i="6"/>
  <c r="C21" i="6"/>
  <c r="H20" i="6"/>
  <c r="G20" i="6"/>
  <c r="F20" i="6"/>
  <c r="E20" i="6"/>
  <c r="D20" i="6"/>
  <c r="C20" i="6"/>
  <c r="H19" i="6"/>
  <c r="G19" i="6"/>
  <c r="F19" i="6"/>
  <c r="E19" i="6"/>
  <c r="D19" i="6"/>
  <c r="C19" i="6"/>
  <c r="H18" i="6"/>
  <c r="G18" i="6"/>
  <c r="F18" i="6"/>
  <c r="E18" i="6"/>
  <c r="D18" i="6"/>
  <c r="C18" i="6"/>
  <c r="H17" i="6"/>
  <c r="G17" i="6"/>
  <c r="F17" i="6"/>
  <c r="E17" i="6"/>
  <c r="D17" i="6"/>
  <c r="C17" i="6"/>
  <c r="H16" i="6"/>
  <c r="G16" i="6"/>
  <c r="F16" i="6"/>
  <c r="E16" i="6"/>
  <c r="D16" i="6"/>
  <c r="C16" i="6"/>
  <c r="H15" i="6"/>
  <c r="G15" i="6"/>
  <c r="F15" i="6"/>
  <c r="E15" i="6"/>
  <c r="D15" i="6"/>
  <c r="C15" i="6"/>
  <c r="H14" i="6"/>
  <c r="G14" i="6"/>
  <c r="F14" i="6"/>
  <c r="E14" i="6"/>
  <c r="D14" i="6"/>
  <c r="C14" i="6"/>
  <c r="H13" i="6"/>
  <c r="G13" i="6"/>
  <c r="F13" i="6"/>
  <c r="E13" i="6"/>
  <c r="D13" i="6"/>
  <c r="C13" i="6"/>
  <c r="H12" i="6"/>
  <c r="G12" i="6"/>
  <c r="F12" i="6"/>
  <c r="E12" i="6"/>
  <c r="D12" i="6"/>
  <c r="C12" i="6"/>
  <c r="H11" i="6"/>
  <c r="G11" i="6"/>
  <c r="F11" i="6"/>
  <c r="E11" i="6"/>
  <c r="D11" i="6"/>
  <c r="C11" i="6"/>
  <c r="H10" i="6"/>
  <c r="G10" i="6"/>
  <c r="F10" i="6"/>
  <c r="E10" i="6"/>
  <c r="D10" i="6"/>
  <c r="C10" i="6"/>
  <c r="H9" i="6"/>
  <c r="G9" i="6"/>
  <c r="F9" i="6"/>
  <c r="E9" i="6"/>
  <c r="D9" i="6"/>
  <c r="C9" i="6"/>
  <c r="H8" i="6"/>
  <c r="G8" i="6"/>
  <c r="F8" i="6"/>
  <c r="E8" i="6"/>
  <c r="D8" i="6"/>
  <c r="C8" i="6"/>
  <c r="H7" i="6"/>
  <c r="G7" i="6"/>
  <c r="F7" i="6"/>
  <c r="E7" i="6"/>
  <c r="D7" i="6"/>
  <c r="C7" i="6"/>
  <c r="H6" i="6"/>
  <c r="G6" i="6"/>
  <c r="F6" i="6"/>
  <c r="E6" i="6"/>
  <c r="D6" i="6"/>
  <c r="C6" i="6"/>
  <c r="E44" i="5"/>
  <c r="D44" i="5"/>
  <c r="C44" i="5"/>
  <c r="E43" i="5"/>
  <c r="D43" i="5"/>
  <c r="C43" i="5"/>
  <c r="E42" i="5"/>
  <c r="D42" i="5"/>
  <c r="C42" i="5"/>
  <c r="E41" i="5"/>
  <c r="D41" i="5"/>
  <c r="C41" i="5"/>
  <c r="E40" i="5"/>
  <c r="D40" i="5"/>
  <c r="C40" i="5"/>
  <c r="E39" i="5"/>
  <c r="D39" i="5"/>
  <c r="C39" i="5"/>
  <c r="E37" i="5"/>
  <c r="D37" i="5"/>
  <c r="C37" i="5"/>
  <c r="E36" i="5"/>
  <c r="D36" i="5"/>
  <c r="C36" i="5"/>
  <c r="E35" i="5"/>
  <c r="D35" i="5"/>
  <c r="C35" i="5"/>
  <c r="E34" i="5"/>
  <c r="D34" i="5"/>
  <c r="C34" i="5"/>
  <c r="E33" i="5"/>
  <c r="D33" i="5"/>
  <c r="C33" i="5"/>
  <c r="E32" i="5"/>
  <c r="D32" i="5"/>
  <c r="C32" i="5"/>
  <c r="E31" i="5"/>
  <c r="D31" i="5"/>
  <c r="C31" i="5"/>
  <c r="E30" i="5"/>
  <c r="D30" i="5"/>
  <c r="C30" i="5"/>
  <c r="E29" i="5"/>
  <c r="D29" i="5"/>
  <c r="C29" i="5"/>
  <c r="E28" i="5"/>
  <c r="D28" i="5"/>
  <c r="C28" i="5"/>
  <c r="E27" i="5"/>
  <c r="D27" i="5"/>
  <c r="C27" i="5"/>
  <c r="E26" i="5"/>
  <c r="D26" i="5"/>
  <c r="C26" i="5"/>
  <c r="E25" i="5"/>
  <c r="D25" i="5"/>
  <c r="C25" i="5"/>
  <c r="E24" i="5"/>
  <c r="D24" i="5"/>
  <c r="C24" i="5"/>
  <c r="E23" i="5"/>
  <c r="D23" i="5"/>
  <c r="C23" i="5"/>
  <c r="E22" i="5"/>
  <c r="D22" i="5"/>
  <c r="C22" i="5"/>
  <c r="E21" i="5"/>
  <c r="D21" i="5"/>
  <c r="C21" i="5"/>
  <c r="E20" i="5"/>
  <c r="D20" i="5"/>
  <c r="C20" i="5"/>
  <c r="E19" i="5"/>
  <c r="D19" i="5"/>
  <c r="C19" i="5"/>
  <c r="E18" i="5"/>
  <c r="D18" i="5"/>
  <c r="C18" i="5"/>
  <c r="E17" i="5"/>
  <c r="D17" i="5"/>
  <c r="C17" i="5"/>
  <c r="E16" i="5"/>
  <c r="D16" i="5"/>
  <c r="C16" i="5"/>
  <c r="E15" i="5"/>
  <c r="D15" i="5"/>
  <c r="C15" i="5"/>
  <c r="E14" i="5"/>
  <c r="D14" i="5"/>
  <c r="C14" i="5"/>
  <c r="E13" i="5"/>
  <c r="D13" i="5"/>
  <c r="C13" i="5"/>
  <c r="E12" i="5"/>
  <c r="D12" i="5"/>
  <c r="C12" i="5"/>
  <c r="E11" i="5"/>
  <c r="D11" i="5"/>
  <c r="C11" i="5"/>
  <c r="E10" i="5"/>
  <c r="D10" i="5"/>
  <c r="C10" i="5"/>
  <c r="E9" i="5"/>
  <c r="D9" i="5"/>
  <c r="C9" i="5"/>
  <c r="E8" i="5"/>
  <c r="D8" i="5"/>
  <c r="C8" i="5"/>
  <c r="E7" i="5"/>
  <c r="D7" i="5"/>
  <c r="C7" i="5"/>
  <c r="E6" i="5"/>
  <c r="D6" i="5"/>
  <c r="C6" i="5"/>
  <c r="F29" i="4"/>
  <c r="E29" i="4"/>
  <c r="D29" i="4"/>
  <c r="C29" i="4"/>
  <c r="F28" i="4"/>
  <c r="E28" i="4"/>
  <c r="D28" i="4"/>
  <c r="C28" i="4"/>
  <c r="F27" i="4"/>
  <c r="E27" i="4"/>
  <c r="D27" i="4"/>
  <c r="C27" i="4"/>
  <c r="F26" i="4"/>
  <c r="E26" i="4"/>
  <c r="D26" i="4"/>
  <c r="C26" i="4"/>
  <c r="F25" i="4"/>
  <c r="E25" i="4"/>
  <c r="D25" i="4"/>
  <c r="C25" i="4"/>
  <c r="F24" i="4"/>
  <c r="E24" i="4"/>
  <c r="D24" i="4"/>
  <c r="C24" i="4"/>
  <c r="F23" i="4"/>
  <c r="E23" i="4"/>
  <c r="D23" i="4"/>
  <c r="C23" i="4"/>
  <c r="F22" i="4"/>
  <c r="E22" i="4"/>
  <c r="D22" i="4"/>
  <c r="C22" i="4"/>
  <c r="F21" i="4"/>
  <c r="E21" i="4"/>
  <c r="D21" i="4"/>
  <c r="C21" i="4"/>
  <c r="F20" i="4"/>
  <c r="E20" i="4"/>
  <c r="D20" i="4"/>
  <c r="C20" i="4"/>
  <c r="F19" i="4"/>
  <c r="E19" i="4"/>
  <c r="D19" i="4"/>
  <c r="C19" i="4"/>
  <c r="F18" i="4"/>
  <c r="E18" i="4"/>
  <c r="D18" i="4"/>
  <c r="C18" i="4"/>
  <c r="F16" i="4"/>
  <c r="E16" i="4"/>
  <c r="D16" i="4"/>
  <c r="C16" i="4"/>
  <c r="F15" i="4"/>
  <c r="E15" i="4"/>
  <c r="D15" i="4"/>
  <c r="C15" i="4"/>
  <c r="F14" i="4"/>
  <c r="E14" i="4"/>
  <c r="D14" i="4"/>
  <c r="C14" i="4"/>
  <c r="F13" i="4"/>
  <c r="E13" i="4"/>
  <c r="D13" i="4"/>
  <c r="C13" i="4"/>
  <c r="F12" i="4"/>
  <c r="E12" i="4"/>
  <c r="D12" i="4"/>
  <c r="C12" i="4"/>
  <c r="F11" i="4"/>
  <c r="E11" i="4"/>
  <c r="D11" i="4"/>
  <c r="C11" i="4"/>
  <c r="F10" i="4"/>
  <c r="E10" i="4"/>
  <c r="D10" i="4"/>
  <c r="C10" i="4"/>
  <c r="F9" i="4"/>
  <c r="E9" i="4"/>
  <c r="D9" i="4"/>
  <c r="C9" i="4"/>
  <c r="F8" i="4"/>
  <c r="E8" i="4"/>
  <c r="D8" i="4"/>
  <c r="C8" i="4"/>
  <c r="F7" i="4"/>
  <c r="E7" i="4"/>
  <c r="D7" i="4"/>
  <c r="C7" i="4"/>
  <c r="F6" i="4"/>
  <c r="E6" i="4"/>
  <c r="D6" i="4"/>
  <c r="C6" i="4"/>
  <c r="G30" i="3"/>
  <c r="F30" i="3"/>
  <c r="E30" i="3"/>
  <c r="D30" i="3"/>
  <c r="C30" i="3"/>
  <c r="G29" i="3"/>
  <c r="F29" i="3"/>
  <c r="E29" i="3"/>
  <c r="D29" i="3"/>
  <c r="C29" i="3"/>
  <c r="G28" i="3"/>
  <c r="F28" i="3"/>
  <c r="E28" i="3"/>
  <c r="D28" i="3"/>
  <c r="C28" i="3"/>
  <c r="G27" i="3"/>
  <c r="F27" i="3"/>
  <c r="E27" i="3"/>
  <c r="D27" i="3"/>
  <c r="C27" i="3"/>
  <c r="G26" i="3"/>
  <c r="F26" i="3"/>
  <c r="E26" i="3"/>
  <c r="D26" i="3"/>
  <c r="C26" i="3"/>
  <c r="G25" i="3"/>
  <c r="F25" i="3"/>
  <c r="E25" i="3"/>
  <c r="D25" i="3"/>
  <c r="C25" i="3"/>
  <c r="G24" i="3"/>
  <c r="F24" i="3"/>
  <c r="E24" i="3"/>
  <c r="D24" i="3"/>
  <c r="C24" i="3"/>
  <c r="G23" i="3"/>
  <c r="F23" i="3"/>
  <c r="E23" i="3"/>
  <c r="D23" i="3"/>
  <c r="C23" i="3"/>
  <c r="G22" i="3"/>
  <c r="F22" i="3"/>
  <c r="E22" i="3"/>
  <c r="D22" i="3"/>
  <c r="C22" i="3"/>
  <c r="G21" i="3"/>
  <c r="F21" i="3"/>
  <c r="E21" i="3"/>
  <c r="D21" i="3"/>
  <c r="C21" i="3"/>
  <c r="G20" i="3"/>
  <c r="F20" i="3"/>
  <c r="E20" i="3"/>
  <c r="D20" i="3"/>
  <c r="C20" i="3"/>
  <c r="G19" i="3"/>
  <c r="F19" i="3"/>
  <c r="E19" i="3"/>
  <c r="D19" i="3"/>
  <c r="C19" i="3"/>
  <c r="G17" i="3"/>
  <c r="F17" i="3"/>
  <c r="E17" i="3"/>
  <c r="D17" i="3"/>
  <c r="C17" i="3"/>
  <c r="G16" i="3"/>
  <c r="F16" i="3"/>
  <c r="E16" i="3"/>
  <c r="D16" i="3"/>
  <c r="C16" i="3"/>
  <c r="G15" i="3"/>
  <c r="F15" i="3"/>
  <c r="E15" i="3"/>
  <c r="D15" i="3"/>
  <c r="C15" i="3"/>
  <c r="G14" i="3"/>
  <c r="F14" i="3"/>
  <c r="E14" i="3"/>
  <c r="D14" i="3"/>
  <c r="C14" i="3"/>
  <c r="G13" i="3"/>
  <c r="F13" i="3"/>
  <c r="E13" i="3"/>
  <c r="D13" i="3"/>
  <c r="C13" i="3"/>
  <c r="G12" i="3"/>
  <c r="F12" i="3"/>
  <c r="E12" i="3"/>
  <c r="D12" i="3"/>
  <c r="C12" i="3"/>
  <c r="G11" i="3"/>
  <c r="F11" i="3"/>
  <c r="E11" i="3"/>
  <c r="D11" i="3"/>
  <c r="C11" i="3"/>
  <c r="G10" i="3"/>
  <c r="F10" i="3"/>
  <c r="E10" i="3"/>
  <c r="D10" i="3"/>
  <c r="C10" i="3"/>
  <c r="G9" i="3"/>
  <c r="F9" i="3"/>
  <c r="E9" i="3"/>
  <c r="D9" i="3"/>
  <c r="C9" i="3"/>
  <c r="G8" i="3"/>
  <c r="F8" i="3"/>
  <c r="E8" i="3"/>
  <c r="D8" i="3"/>
  <c r="C8" i="3"/>
  <c r="G7" i="3"/>
  <c r="F7" i="3"/>
  <c r="E7" i="3"/>
  <c r="D7" i="3"/>
  <c r="C7" i="3"/>
  <c r="G6" i="3"/>
  <c r="F6" i="3"/>
  <c r="E6" i="3"/>
  <c r="D6" i="3"/>
  <c r="C6" i="3"/>
  <c r="F174" i="1"/>
  <c r="D173" i="1"/>
  <c r="C173" i="1"/>
  <c r="B173" i="1"/>
  <c r="D172" i="1"/>
  <c r="C172" i="1"/>
  <c r="B172" i="1"/>
  <c r="D171" i="1"/>
  <c r="C171" i="1"/>
  <c r="B171" i="1"/>
  <c r="D170" i="1"/>
  <c r="C170" i="1"/>
  <c r="B170" i="1"/>
  <c r="D169" i="1"/>
  <c r="C169" i="1"/>
  <c r="B169" i="1"/>
  <c r="D168" i="1"/>
  <c r="C168" i="1"/>
  <c r="B168" i="1"/>
  <c r="D167" i="1"/>
  <c r="C167" i="1"/>
  <c r="B167" i="1"/>
  <c r="D166" i="1"/>
  <c r="C166" i="1"/>
  <c r="B166" i="1"/>
  <c r="D165" i="1"/>
  <c r="C165" i="1"/>
  <c r="B165" i="1"/>
  <c r="D164" i="1"/>
  <c r="C164" i="1"/>
  <c r="B164" i="1"/>
  <c r="D163" i="1"/>
  <c r="C163" i="1"/>
  <c r="B163" i="1"/>
  <c r="D162" i="1"/>
  <c r="C162" i="1"/>
  <c r="B162" i="1"/>
  <c r="D161" i="1"/>
  <c r="C161" i="1"/>
  <c r="B161" i="1"/>
  <c r="D160" i="1"/>
  <c r="C160" i="1"/>
  <c r="B160" i="1"/>
  <c r="D159" i="1"/>
  <c r="C159" i="1"/>
  <c r="B159" i="1"/>
  <c r="D158" i="1"/>
  <c r="C158" i="1"/>
  <c r="B158" i="1"/>
  <c r="D157" i="1"/>
  <c r="C157" i="1"/>
  <c r="B157" i="1"/>
  <c r="D156" i="1"/>
  <c r="C156" i="1"/>
  <c r="B156" i="1"/>
  <c r="D155" i="1"/>
  <c r="C155" i="1"/>
  <c r="B155" i="1"/>
  <c r="D154" i="1"/>
  <c r="C154" i="1"/>
  <c r="B154" i="1"/>
  <c r="D153" i="1"/>
  <c r="C153" i="1"/>
  <c r="B153" i="1"/>
  <c r="D152" i="1"/>
  <c r="C152" i="1"/>
  <c r="B152" i="1"/>
  <c r="D151" i="1"/>
  <c r="C151" i="1"/>
  <c r="B151" i="1"/>
  <c r="D150" i="1"/>
  <c r="C150" i="1"/>
  <c r="B150" i="1"/>
  <c r="D149" i="1"/>
  <c r="C149" i="1"/>
  <c r="B149" i="1"/>
  <c r="D148" i="1"/>
  <c r="C148" i="1"/>
  <c r="B148" i="1"/>
  <c r="D147" i="1"/>
  <c r="C147" i="1"/>
  <c r="B147" i="1"/>
  <c r="D146" i="1"/>
  <c r="C146" i="1"/>
  <c r="B146" i="1"/>
  <c r="D145" i="1"/>
  <c r="C145" i="1"/>
  <c r="B145" i="1"/>
  <c r="D144" i="1"/>
  <c r="C144" i="1"/>
  <c r="B144" i="1"/>
  <c r="D143" i="1"/>
  <c r="C143" i="1"/>
  <c r="B143" i="1"/>
  <c r="D142" i="1"/>
  <c r="C142" i="1"/>
  <c r="B142" i="1"/>
  <c r="D141" i="1"/>
  <c r="C141" i="1"/>
  <c r="B141" i="1"/>
  <c r="D140" i="1"/>
  <c r="C140" i="1"/>
  <c r="B140" i="1"/>
  <c r="D139" i="1"/>
  <c r="C139" i="1"/>
  <c r="B139" i="1"/>
  <c r="D138" i="1"/>
  <c r="C138" i="1"/>
  <c r="B138" i="1"/>
  <c r="D137" i="1"/>
  <c r="C137" i="1"/>
  <c r="B137" i="1"/>
  <c r="D136" i="1"/>
  <c r="C136" i="1"/>
  <c r="B136" i="1"/>
  <c r="D135" i="1"/>
  <c r="C135" i="1"/>
  <c r="B135" i="1"/>
  <c r="D134" i="1"/>
  <c r="C134" i="1"/>
  <c r="B134" i="1"/>
  <c r="D133" i="1"/>
  <c r="C133" i="1"/>
  <c r="B133" i="1"/>
  <c r="D132" i="1"/>
  <c r="C132" i="1"/>
  <c r="B132" i="1"/>
  <c r="D131" i="1"/>
  <c r="C131" i="1"/>
  <c r="B131" i="1"/>
  <c r="D130" i="1"/>
  <c r="C130" i="1"/>
  <c r="B130" i="1"/>
  <c r="D129" i="1"/>
  <c r="C129" i="1"/>
  <c r="B129" i="1"/>
  <c r="D128" i="1"/>
  <c r="C128" i="1"/>
  <c r="B128" i="1"/>
  <c r="D127" i="1"/>
  <c r="C127" i="1"/>
  <c r="B127" i="1"/>
  <c r="D126" i="1"/>
  <c r="C126" i="1"/>
  <c r="B126" i="1"/>
  <c r="D125" i="1"/>
  <c r="C125" i="1"/>
  <c r="B125" i="1"/>
  <c r="D124" i="1"/>
  <c r="C124" i="1"/>
  <c r="B124" i="1"/>
  <c r="D123" i="1"/>
  <c r="C123" i="1"/>
  <c r="B123" i="1"/>
  <c r="D122" i="1"/>
  <c r="C122" i="1"/>
  <c r="B122" i="1"/>
  <c r="D121" i="1"/>
  <c r="C121" i="1"/>
  <c r="B121" i="1"/>
  <c r="D120" i="1"/>
  <c r="C120" i="1"/>
  <c r="B120" i="1"/>
  <c r="D119" i="1"/>
  <c r="C119" i="1"/>
  <c r="B119" i="1"/>
  <c r="D118" i="1"/>
  <c r="C118" i="1"/>
  <c r="B118" i="1"/>
  <c r="D117" i="1"/>
  <c r="C117" i="1"/>
  <c r="B117" i="1"/>
  <c r="D116" i="1"/>
  <c r="C116" i="1"/>
  <c r="B116" i="1"/>
  <c r="D115" i="1"/>
  <c r="C115" i="1"/>
  <c r="B115" i="1"/>
  <c r="D114" i="1"/>
  <c r="C114" i="1"/>
  <c r="B114" i="1"/>
  <c r="D113" i="1"/>
  <c r="C113" i="1"/>
  <c r="B113" i="1"/>
  <c r="D112" i="1"/>
  <c r="C112" i="1"/>
  <c r="B112" i="1"/>
  <c r="D111" i="1"/>
  <c r="C111" i="1"/>
  <c r="B111" i="1"/>
  <c r="D110" i="1"/>
  <c r="C110" i="1"/>
  <c r="B110" i="1"/>
  <c r="D109" i="1"/>
  <c r="C109" i="1"/>
  <c r="B109" i="1"/>
  <c r="D108" i="1"/>
  <c r="C108" i="1"/>
  <c r="B108" i="1"/>
  <c r="D107" i="1"/>
  <c r="C107" i="1"/>
  <c r="B107" i="1"/>
  <c r="D106" i="1"/>
  <c r="C106" i="1"/>
  <c r="B106" i="1"/>
  <c r="D105" i="1"/>
  <c r="C105" i="1"/>
  <c r="B105" i="1"/>
  <c r="D104" i="1"/>
  <c r="C104" i="1"/>
  <c r="B104" i="1"/>
  <c r="D103" i="1"/>
  <c r="C103" i="1"/>
  <c r="B103" i="1"/>
  <c r="D102" i="1"/>
  <c r="C102" i="1"/>
  <c r="B102" i="1"/>
  <c r="D101" i="1"/>
  <c r="C101" i="1"/>
  <c r="B101" i="1"/>
  <c r="D100" i="1"/>
  <c r="C100" i="1"/>
  <c r="B100" i="1"/>
  <c r="D99" i="1"/>
  <c r="C99" i="1"/>
  <c r="B99" i="1"/>
  <c r="D98" i="1"/>
  <c r="C98" i="1"/>
  <c r="B98" i="1"/>
  <c r="D97" i="1"/>
  <c r="C97" i="1"/>
  <c r="B97" i="1"/>
  <c r="D96" i="1"/>
  <c r="C96" i="1"/>
  <c r="B96" i="1"/>
  <c r="D95" i="1"/>
  <c r="C95" i="1"/>
  <c r="B95" i="1"/>
  <c r="D94" i="1"/>
  <c r="C94" i="1"/>
  <c r="B94" i="1"/>
  <c r="D93" i="1"/>
  <c r="C93" i="1"/>
  <c r="B93" i="1"/>
  <c r="D92" i="1"/>
  <c r="C92" i="1"/>
  <c r="B92" i="1"/>
  <c r="D91" i="1"/>
  <c r="C91" i="1"/>
  <c r="B91" i="1"/>
  <c r="D90" i="1"/>
  <c r="C90" i="1"/>
  <c r="B90" i="1"/>
  <c r="D89" i="1"/>
  <c r="C89" i="1"/>
  <c r="B89" i="1"/>
  <c r="D88" i="1"/>
  <c r="C88" i="1"/>
  <c r="B88" i="1"/>
  <c r="D87" i="1"/>
  <c r="C87" i="1"/>
  <c r="B87" i="1"/>
  <c r="D86" i="1"/>
  <c r="C86" i="1"/>
  <c r="B86" i="1"/>
  <c r="D85" i="1"/>
  <c r="C85" i="1"/>
  <c r="B85" i="1"/>
  <c r="D84" i="1"/>
  <c r="C84" i="1"/>
  <c r="B84" i="1"/>
  <c r="D83" i="1"/>
  <c r="C83" i="1"/>
  <c r="B83" i="1"/>
  <c r="D82" i="1"/>
  <c r="C82" i="1"/>
  <c r="B82" i="1"/>
  <c r="D81" i="1"/>
  <c r="C81" i="1"/>
  <c r="B81" i="1"/>
  <c r="D80" i="1"/>
  <c r="C80" i="1"/>
  <c r="B80" i="1"/>
  <c r="D79" i="1"/>
  <c r="C79" i="1"/>
  <c r="B79" i="1"/>
  <c r="D78" i="1"/>
  <c r="C78" i="1"/>
  <c r="B78" i="1"/>
  <c r="D77" i="1"/>
  <c r="C77" i="1"/>
  <c r="B77" i="1"/>
  <c r="D76" i="1"/>
  <c r="C76" i="1"/>
  <c r="B76" i="1"/>
  <c r="D75" i="1"/>
  <c r="C75" i="1"/>
  <c r="B75" i="1"/>
  <c r="D74" i="1"/>
  <c r="C74" i="1"/>
  <c r="B74" i="1"/>
  <c r="D73" i="1"/>
  <c r="C73" i="1"/>
  <c r="B73" i="1"/>
  <c r="D72" i="1"/>
  <c r="C72" i="1"/>
  <c r="B72" i="1"/>
  <c r="D71" i="1"/>
  <c r="C71" i="1"/>
  <c r="B71" i="1"/>
  <c r="D70" i="1"/>
  <c r="C70" i="1"/>
  <c r="B70" i="1"/>
  <c r="D69" i="1"/>
  <c r="C69" i="1"/>
  <c r="B69" i="1"/>
  <c r="D68" i="1"/>
  <c r="C68" i="1"/>
  <c r="B68" i="1"/>
  <c r="D67" i="1"/>
  <c r="C67" i="1"/>
  <c r="B67" i="1"/>
  <c r="D66" i="1"/>
  <c r="C66" i="1"/>
  <c r="B66" i="1"/>
  <c r="D65" i="1"/>
  <c r="C65" i="1"/>
  <c r="B65" i="1"/>
  <c r="D64" i="1"/>
  <c r="C64" i="1"/>
  <c r="B64" i="1"/>
  <c r="D63" i="1"/>
  <c r="C63" i="1"/>
  <c r="B63" i="1"/>
  <c r="D62" i="1"/>
  <c r="C62" i="1"/>
  <c r="B62" i="1"/>
  <c r="D61" i="1"/>
  <c r="C61" i="1"/>
  <c r="B61" i="1"/>
  <c r="D60" i="1"/>
  <c r="C60" i="1"/>
  <c r="B60" i="1"/>
  <c r="D59" i="1"/>
  <c r="C59" i="1"/>
  <c r="B59" i="1"/>
  <c r="D58" i="1"/>
  <c r="C58" i="1"/>
  <c r="B58" i="1"/>
  <c r="D57" i="1"/>
  <c r="C57" i="1"/>
  <c r="B57" i="1"/>
  <c r="D56" i="1"/>
  <c r="C56" i="1"/>
  <c r="B56" i="1"/>
  <c r="D55" i="1"/>
  <c r="C55" i="1"/>
  <c r="B55" i="1"/>
  <c r="D54" i="1"/>
  <c r="C54" i="1"/>
  <c r="B54" i="1"/>
  <c r="D53" i="1"/>
  <c r="C53" i="1"/>
  <c r="B53" i="1"/>
  <c r="D52" i="1"/>
  <c r="C52" i="1"/>
  <c r="B52" i="1"/>
  <c r="D51" i="1"/>
  <c r="C51" i="1"/>
  <c r="B51" i="1"/>
  <c r="D50" i="1"/>
  <c r="C50" i="1"/>
  <c r="B50" i="1"/>
  <c r="D49" i="1"/>
  <c r="C49" i="1"/>
  <c r="B49" i="1"/>
  <c r="D48" i="1"/>
  <c r="C48" i="1"/>
  <c r="B48" i="1"/>
  <c r="D47" i="1"/>
  <c r="C47" i="1"/>
  <c r="B47" i="1"/>
  <c r="D46" i="1"/>
  <c r="C46" i="1"/>
  <c r="B46" i="1"/>
  <c r="D45" i="1"/>
  <c r="C45" i="1"/>
  <c r="B45" i="1"/>
  <c r="D44" i="1"/>
  <c r="C44" i="1"/>
  <c r="B44" i="1"/>
  <c r="D43" i="1"/>
  <c r="C43" i="1"/>
  <c r="B43" i="1"/>
  <c r="D42" i="1"/>
  <c r="C42" i="1"/>
  <c r="B42" i="1"/>
  <c r="D41" i="1"/>
  <c r="C41" i="1"/>
  <c r="B41" i="1"/>
  <c r="D40" i="1"/>
  <c r="C40" i="1"/>
  <c r="B40" i="1"/>
  <c r="D39" i="1"/>
  <c r="C39" i="1"/>
  <c r="B39" i="1"/>
  <c r="D38" i="1"/>
  <c r="C38" i="1"/>
  <c r="B38" i="1"/>
  <c r="D37" i="1"/>
  <c r="C37" i="1"/>
  <c r="B37" i="1"/>
  <c r="D36" i="1"/>
  <c r="C36" i="1"/>
  <c r="B36" i="1"/>
  <c r="D35" i="1"/>
  <c r="C35" i="1"/>
  <c r="B35" i="1"/>
  <c r="D34" i="1"/>
  <c r="C34" i="1"/>
  <c r="B34" i="1"/>
  <c r="D33" i="1"/>
  <c r="C33" i="1"/>
  <c r="B33" i="1"/>
  <c r="D32" i="1"/>
  <c r="C32" i="1"/>
  <c r="B32" i="1"/>
  <c r="D31" i="1"/>
  <c r="C31" i="1"/>
  <c r="B31" i="1"/>
  <c r="D30" i="1"/>
  <c r="C30" i="1"/>
  <c r="B30" i="1"/>
  <c r="D29" i="1"/>
  <c r="C29" i="1"/>
  <c r="B29" i="1"/>
  <c r="D28" i="1"/>
  <c r="C28" i="1"/>
  <c r="B28" i="1"/>
  <c r="D27" i="1"/>
  <c r="C27" i="1"/>
  <c r="B27" i="1"/>
  <c r="D26" i="1"/>
  <c r="C26" i="1"/>
  <c r="B26" i="1"/>
  <c r="D25" i="1"/>
  <c r="C25" i="1"/>
  <c r="B25" i="1"/>
  <c r="D24" i="1"/>
  <c r="C24" i="1"/>
  <c r="B24" i="1"/>
  <c r="D23" i="1"/>
  <c r="C23" i="1"/>
  <c r="B23" i="1"/>
  <c r="D22" i="1"/>
  <c r="C22" i="1"/>
  <c r="B22" i="1"/>
  <c r="D21" i="1"/>
  <c r="C21" i="1"/>
  <c r="B21" i="1"/>
  <c r="D20" i="1"/>
  <c r="C20" i="1"/>
  <c r="B20" i="1"/>
  <c r="D19" i="1"/>
  <c r="C19" i="1"/>
  <c r="B19" i="1"/>
  <c r="D18" i="1"/>
  <c r="C18" i="1"/>
  <c r="B18" i="1"/>
  <c r="D17" i="1"/>
  <c r="C17" i="1"/>
  <c r="B17" i="1"/>
  <c r="D16" i="1"/>
  <c r="C16" i="1"/>
  <c r="B16" i="1"/>
  <c r="D15" i="1"/>
  <c r="C15" i="1"/>
  <c r="B15" i="1"/>
  <c r="D14" i="1"/>
  <c r="C14" i="1"/>
  <c r="B14" i="1"/>
  <c r="D13" i="1"/>
  <c r="C13" i="1"/>
  <c r="B13" i="1"/>
  <c r="D12" i="1"/>
  <c r="C12" i="1"/>
  <c r="B12" i="1"/>
  <c r="D11" i="1"/>
  <c r="C11" i="1"/>
  <c r="B11" i="1"/>
  <c r="D10" i="1"/>
  <c r="C10" i="1"/>
  <c r="B10" i="1"/>
  <c r="D9" i="1"/>
  <c r="C9" i="1"/>
  <c r="B9" i="1"/>
  <c r="D8" i="1"/>
  <c r="C8" i="1"/>
  <c r="B8" i="1"/>
  <c r="D7" i="1"/>
  <c r="C7" i="1"/>
  <c r="B7" i="1"/>
  <c r="D6" i="1"/>
  <c r="C6" i="1"/>
  <c r="B6" i="1"/>
  <c r="D5" i="1"/>
  <c r="C5" i="1"/>
  <c r="B5" i="1"/>
  <c r="D4" i="1"/>
  <c r="C4" i="1"/>
  <c r="B4" i="1"/>
</calcChain>
</file>

<file path=xl/sharedStrings.xml><?xml version="1.0" encoding="utf-8"?>
<sst xmlns="http://schemas.openxmlformats.org/spreadsheetml/2006/main" count="2868" uniqueCount="1049">
  <si>
    <t>جدول إدخال المبالغ مع الكوشاج (✔) قدام رقم وفرع البرنامج - ميزانية البلدية 2027</t>
  </si>
  <si>
    <t>الكوشاج (✔) يظهر مباشرة أمام رقم الفرع واسمه وفقاً للميزانية الرسمية (مع إمكانية التعديل من القائمة المنسدلة بدون الحاجة لعمود منفصل).</t>
  </si>
  <si>
    <t>رقم المادة</t>
  </si>
  <si>
    <t>تبيان المادة (الوصف)</t>
  </si>
  <si>
    <t>رقم الباب (آلي)</t>
  </si>
  <si>
    <t>اسم الباب الرئيسي (آلي)</t>
  </si>
  <si>
    <t>رقم وفرع البرنامج مع الكوشاج (✔)</t>
  </si>
  <si>
    <t>المبلغ المدخل (دج)</t>
  </si>
  <si>
    <t>✔ 9500 - مقر البلدية</t>
  </si>
  <si>
    <t>✔ 9790 - نفقات الدراسات والمتابعة والأبحاث</t>
  </si>
  <si>
    <t>✔ 9000 - دين البلدية الناجم عن قرض لحسابها</t>
  </si>
  <si>
    <t>✔ 9620 - التعاون ما بين بلديات الولاية</t>
  </si>
  <si>
    <t>✔ 9600 - المؤسسات العمومية ذات الطابع الصناعي والتجاري</t>
  </si>
  <si>
    <t>✔ 9610 - البرامج الخاصة بالوحدات الاقتصادية البلدية</t>
  </si>
  <si>
    <t>✔ 9710 - سداد القروض التي تقترضها البلدية لحسابها</t>
  </si>
  <si>
    <t>✔ 9700 - العمليات على السندات والقيم</t>
  </si>
  <si>
    <t>✔ 9020 - المجلس الشعبي البلدي</t>
  </si>
  <si>
    <t>✔ 9070 - التطهير وإبادة الحشرات والحيوانات المؤذية والضارة</t>
  </si>
  <si>
    <t>✔ 9030 - نفقات تسيير وصيانة مباني البلدية</t>
  </si>
  <si>
    <t>✔ 9040 - صيانة الطرقات البلدية وإشارات المرور</t>
  </si>
  <si>
    <t>✔ 9120 - التعليم الابتدائي</t>
  </si>
  <si>
    <t>✔ 9010 - رواتب وأعباء الموظفين</t>
  </si>
  <si>
    <t>✔ 9100 - الحالة المدنية</t>
  </si>
  <si>
    <t>✔ 9210 - مراكز الإقامة أو الإيواء</t>
  </si>
  <si>
    <t>✔ 9300 - الفلاحة والرعي</t>
  </si>
  <si>
    <t>✔ 9140 - منشآت رياضية</t>
  </si>
  <si>
    <t>✔ 9200 - المساعدة الاجتماعية للطفل والأم، والأسرة</t>
  </si>
  <si>
    <t>✔ 9400 - الضرائب المباشرة</t>
  </si>
  <si>
    <t>✔ 9150 - المتاحف الصرح التاريخي</t>
  </si>
  <si>
    <t>✔ 9310 - العقارات المبنية</t>
  </si>
  <si>
    <t>✔ 9160 - المساجد</t>
  </si>
  <si>
    <t>✔ 9060 - الأشغال المنجزة بالاستغلال المباشر البناءات والتصليحات الكبرى للمباني</t>
  </si>
  <si>
    <t>✔ 9050 - التطهير</t>
  </si>
  <si>
    <t>✔ 9410 - تخصيص معادلة التوزيع بالتساوي</t>
  </si>
  <si>
    <t>✔ 9130 - المطاعم المدرسية</t>
  </si>
  <si>
    <t>✔ 9420 - المخصصات الممنوحة مقابل المهام الجديدة أو المحولة من طرف الدولة</t>
  </si>
  <si>
    <t>المجموع الإجمالي للمواد المفعلة بالكوشاج (✔)</t>
  </si>
  <si>
    <t>صفحة المعلومات العامة والبيانات الإحصائية والمالية</t>
  </si>
  <si>
    <t>أ - البيانات الإحصائية</t>
  </si>
  <si>
    <t>الرقم</t>
  </si>
  <si>
    <t>البيان الإحصائي</t>
  </si>
  <si>
    <t>العدد / القيمة</t>
  </si>
  <si>
    <t>مساحة البلدية</t>
  </si>
  <si>
    <t>عدد سكان البلدية</t>
  </si>
  <si>
    <t>عدد المنتخبين</t>
  </si>
  <si>
    <t>عدد الموظفين</t>
  </si>
  <si>
    <t>عدد الأعوان المتعاقدين</t>
  </si>
  <si>
    <t>عدد الملحقات الإدارية</t>
  </si>
  <si>
    <t>عدد المندوبيات البلدية</t>
  </si>
  <si>
    <t>عدد التجمعات السكانية الثانوية</t>
  </si>
  <si>
    <t>طول الشريط الساحلي (بالكيلومتر طولي)</t>
  </si>
  <si>
    <t>طول الطرق البلدية (بالكيلومتر طولي)</t>
  </si>
  <si>
    <t>طول شبكة الإنارة العمومية (بالكيلومتر طولي)</t>
  </si>
  <si>
    <t>طول شبكة المياه الصالحة للشرب (بالكيلومتر طولي)</t>
  </si>
  <si>
    <t>طول شبكة الصرف الصحي (بالكيلومتر طولي)</t>
  </si>
  <si>
    <t>عدد المدارس الابتدائية</t>
  </si>
  <si>
    <t>عدد التلاميذ المتمدرسين في الطور الابتدائي</t>
  </si>
  <si>
    <t>عدد المطاعم المدرسية</t>
  </si>
  <si>
    <t>عدد الأملاك المنتجة للمداخيل</t>
  </si>
  <si>
    <t>عدد الأملاك غير المنتجة للمداخيل</t>
  </si>
  <si>
    <t>ب - البيانات المالية</t>
  </si>
  <si>
    <t>البيان المالي</t>
  </si>
  <si>
    <t>المبلغ (دج)</t>
  </si>
  <si>
    <t>المبلغ حسب الفرد (دج)</t>
  </si>
  <si>
    <t>حصيلة الجباية</t>
  </si>
  <si>
    <t>مداخيل الأملاك والممتلكات</t>
  </si>
  <si>
    <t>مخصصات الدولة</t>
  </si>
  <si>
    <t>الإعانات</t>
  </si>
  <si>
    <t>الهبات والوصايا</t>
  </si>
  <si>
    <t>القروض</t>
  </si>
  <si>
    <t>ناتج الاستغلال</t>
  </si>
  <si>
    <t>ج - التصويت والمقارنة مع السنة المالية السابقة</t>
  </si>
  <si>
    <t>القسم / السنة المالية</t>
  </si>
  <si>
    <t>السنة المالية السابقة</t>
  </si>
  <si>
    <t>الفارق</t>
  </si>
  <si>
    <t>قسم التسيير</t>
  </si>
  <si>
    <t>قسم التجهيز والاستثمار</t>
  </si>
  <si>
    <t>الباب 900 - المصالح المالية - تصنيف عمليات النفقات والإيرادات حسب الأبواب الفرعية</t>
  </si>
  <si>
    <t>المواد</t>
  </si>
  <si>
    <t>التبيان</t>
  </si>
  <si>
    <t>الباب 900 - المصالح المالية</t>
  </si>
  <si>
    <t>9000
دين البلدية الناجم عن قرض لحسابها</t>
  </si>
  <si>
    <t>9001
دين البلدية الناجم عن قرض اقترضته لحساب مؤسساتها العمومية</t>
  </si>
  <si>
    <t>9002
الاقتطاع لنفقات التجهيز والاستثمار</t>
  </si>
  <si>
    <t>9003
التكاليف والعائدات غير المخصصة</t>
  </si>
  <si>
    <t>9009
التكاليف والعائدات المالية الأخرى</t>
  </si>
  <si>
    <t>مواد حسابات النفقات</t>
  </si>
  <si>
    <t>650</t>
  </si>
  <si>
    <t>الفوائد</t>
  </si>
  <si>
    <t>659</t>
  </si>
  <si>
    <t>النفقات المالية الأخرى</t>
  </si>
  <si>
    <t>667</t>
  </si>
  <si>
    <t>التخصيص الخاص للهبات</t>
  </si>
  <si>
    <t>68</t>
  </si>
  <si>
    <t>المخصصات لحساب الإهتلاك والمؤونات</t>
  </si>
  <si>
    <t>690</t>
  </si>
  <si>
    <t>النفقات غير المتوقعة</t>
  </si>
  <si>
    <t>691</t>
  </si>
  <si>
    <t>سداد مبالغ بدون حق</t>
  </si>
  <si>
    <t>692</t>
  </si>
  <si>
    <t>الإعانات الاستثنائية التي تدفعها البلدية</t>
  </si>
  <si>
    <t>699</t>
  </si>
  <si>
    <t>الأعباء الاستثنائية الأخرى</t>
  </si>
  <si>
    <t>820</t>
  </si>
  <si>
    <t>العجز المرحل</t>
  </si>
  <si>
    <t>826</t>
  </si>
  <si>
    <t>أعباء السنوات المالية السابقة، بواقي الإنجاز</t>
  </si>
  <si>
    <t>828</t>
  </si>
  <si>
    <t>التخفيضات والقيم المنعدمة</t>
  </si>
  <si>
    <t>83</t>
  </si>
  <si>
    <t>اقتطاع لأجل نفقات التجهيز والاستثمار</t>
  </si>
  <si>
    <t>مواد حسابات الإيرادات</t>
  </si>
  <si>
    <t>722</t>
  </si>
  <si>
    <t>تخفيض نسب الفوائد</t>
  </si>
  <si>
    <t>749</t>
  </si>
  <si>
    <t>إعانات وتخصيصات أخرى</t>
  </si>
  <si>
    <t>770</t>
  </si>
  <si>
    <t>عائدات السندات والربوع</t>
  </si>
  <si>
    <t>771</t>
  </si>
  <si>
    <t>فوائد القروض والديون</t>
  </si>
  <si>
    <t>779</t>
  </si>
  <si>
    <t>العائدات المالية الأخرى</t>
  </si>
  <si>
    <t>789</t>
  </si>
  <si>
    <t>مخصصات الدولة الأخرى</t>
  </si>
  <si>
    <t>799</t>
  </si>
  <si>
    <t>نواتج استثنائية أخرى</t>
  </si>
  <si>
    <t>الفائض المرحل</t>
  </si>
  <si>
    <t>827</t>
  </si>
  <si>
    <t>نواتج السنوات المالية السابقة، بواقي الإنجاز</t>
  </si>
  <si>
    <t>829</t>
  </si>
  <si>
    <t>الحوالات الملغاة أو التي بلغها التقادم الرباعي</t>
  </si>
  <si>
    <t>850</t>
  </si>
  <si>
    <t>فائض النفقات</t>
  </si>
  <si>
    <t>فائض الإيرادات</t>
  </si>
  <si>
    <t>الباب 901 - أجور وأعباء المستخدمين - تصنيف عمليات النفقات والإيرادات حسب الأبواب الفرعية</t>
  </si>
  <si>
    <t>الباب 901 - أجور وأعباء المستخدمين</t>
  </si>
  <si>
    <t>9010
رواتب وأعباء الموظفين</t>
  </si>
  <si>
    <t>9011
رواتب وأعباء الأعوان المتعاقدين</t>
  </si>
  <si>
    <t>9012
رواتب مختلفة</t>
  </si>
  <si>
    <t>9013
التكوين وتجديد المعارف</t>
  </si>
  <si>
    <t>621</t>
  </si>
  <si>
    <t>مصاريف المهمة</t>
  </si>
  <si>
    <t>624</t>
  </si>
  <si>
    <t>المصاريف المتعلقة بالملتقيات ودورات التكوين وتحسين المستوى</t>
  </si>
  <si>
    <t>630</t>
  </si>
  <si>
    <t>رواتب الموظفين</t>
  </si>
  <si>
    <t>631</t>
  </si>
  <si>
    <t>رواتب الأعوان المتعاقدين</t>
  </si>
  <si>
    <t>632</t>
  </si>
  <si>
    <t>رواتب مختلفة</t>
  </si>
  <si>
    <t>633</t>
  </si>
  <si>
    <t>الأعباء الاجتماعية</t>
  </si>
  <si>
    <t>634</t>
  </si>
  <si>
    <t>المصاريف المتعلقة بالامتحانات والمسابقات</t>
  </si>
  <si>
    <t>640</t>
  </si>
  <si>
    <t>الضرائب على الرواتب</t>
  </si>
  <si>
    <t>679</t>
  </si>
  <si>
    <t>المساهمات والخدمات الأخرى لفائدة الغير</t>
  </si>
  <si>
    <t>702</t>
  </si>
  <si>
    <t>خدمات المستخدمين المدفوعة الأجر</t>
  </si>
  <si>
    <t>720</t>
  </si>
  <si>
    <t>التحصيل من أرصدة تعويض المنح العائلية والخدمات المدفوعة نقدا</t>
  </si>
  <si>
    <t>723</t>
  </si>
  <si>
    <t>إعانات الجماعات المحلية</t>
  </si>
  <si>
    <t>729</t>
  </si>
  <si>
    <t>التحصيلات والإعانات والمساهمات الأخرى</t>
  </si>
  <si>
    <t>743</t>
  </si>
  <si>
    <t>إعانات التكوين والدراسات والبحث</t>
  </si>
  <si>
    <t>780</t>
  </si>
  <si>
    <t>مخصصات صيانة وحراسة المدارس الابتدائية</t>
  </si>
  <si>
    <t>782</t>
  </si>
  <si>
    <t>المخصصات المتعلقة بالأجور</t>
  </si>
  <si>
    <t>7820</t>
  </si>
  <si>
    <t>المخصصات المتعلقة بالزيادة في الأجور</t>
  </si>
  <si>
    <t>7821</t>
  </si>
  <si>
    <t>المخصصات المتعلقة بالتكفل بالمناصب المالية المفتوحة</t>
  </si>
  <si>
    <t>الباب 902 - وسائل ومصالح الإدارة العامة - تصنيف عمليات النفقات والإيرادات حسب الأبواب الفرعية</t>
  </si>
  <si>
    <t>الباب 902 - وسائل ومصالح الإدارة العامة</t>
  </si>
  <si>
    <t>9020
المجلس الشعبي البلدي</t>
  </si>
  <si>
    <t>9021
مصالح الإدارة العامة والأرشيف</t>
  </si>
  <si>
    <t>9029
مصالح الإدارة العامة الأخرى</t>
  </si>
  <si>
    <t>600</t>
  </si>
  <si>
    <t>المنتجات الصيدلانية</t>
  </si>
  <si>
    <t>602</t>
  </si>
  <si>
    <t>الملابس</t>
  </si>
  <si>
    <t>608</t>
  </si>
  <si>
    <t>لوازم المكتب والإعلام الآلي والطبع والتجليد</t>
  </si>
  <si>
    <t>6080</t>
  </si>
  <si>
    <t>لوازم المكتب والإعلام الآلي</t>
  </si>
  <si>
    <t>6081</t>
  </si>
  <si>
    <t>برامج الإعلام الآلي</t>
  </si>
  <si>
    <t>6082</t>
  </si>
  <si>
    <t>الطبع والتجليد</t>
  </si>
  <si>
    <t>609</t>
  </si>
  <si>
    <t>اللوازم الأخرى</t>
  </si>
  <si>
    <t>610</t>
  </si>
  <si>
    <t>الإيجار وتكاليف الكراء</t>
  </si>
  <si>
    <t>611</t>
  </si>
  <si>
    <t>الصيانة والترميم</t>
  </si>
  <si>
    <t>612</t>
  </si>
  <si>
    <t>اقتناء العتاد والأدوات الصغيرة</t>
  </si>
  <si>
    <t>615</t>
  </si>
  <si>
    <t>التأمين على المنقولات والعقارات</t>
  </si>
  <si>
    <t>616</t>
  </si>
  <si>
    <t>تقديم الخدمات للبلدية</t>
  </si>
  <si>
    <t>619</t>
  </si>
  <si>
    <t>النفقات الأخرى على المنقولات والعقارات</t>
  </si>
  <si>
    <t>620</t>
  </si>
  <si>
    <t>التعويضات الأعضاء المجلس الشعبي البلدي</t>
  </si>
  <si>
    <t>622</t>
  </si>
  <si>
    <t>مصاريف النقل</t>
  </si>
  <si>
    <t>623</t>
  </si>
  <si>
    <t>تأمين المسؤولية المدنية</t>
  </si>
  <si>
    <t>625</t>
  </si>
  <si>
    <t>التوثيق العام</t>
  </si>
  <si>
    <t>626</t>
  </si>
  <si>
    <t>مصاريف البريد والاتصالات والإنترنت</t>
  </si>
  <si>
    <t>6260</t>
  </si>
  <si>
    <t>مصاريف الهاتف الثابت</t>
  </si>
  <si>
    <t>6261</t>
  </si>
  <si>
    <t>مصاريف الهاتف المحمول</t>
  </si>
  <si>
    <t>6262</t>
  </si>
  <si>
    <t>مصاريف الإنترنت</t>
  </si>
  <si>
    <t>6263</t>
  </si>
  <si>
    <t>مصاريف مصالح البريد</t>
  </si>
  <si>
    <t>627</t>
  </si>
  <si>
    <t>مصاريف العقود والمنازعات والنشر والإشهار</t>
  </si>
  <si>
    <t>6270</t>
  </si>
  <si>
    <t>مصاريف العقود</t>
  </si>
  <si>
    <t>6271</t>
  </si>
  <si>
    <t>مصاريف المنازعات</t>
  </si>
  <si>
    <t>6272</t>
  </si>
  <si>
    <t>النشر والإشهار</t>
  </si>
  <si>
    <t>629</t>
  </si>
  <si>
    <t>مصاريف التسيير العام الأخرى</t>
  </si>
  <si>
    <t>649</t>
  </si>
  <si>
    <t>الضرائب والرسوم الأخرى</t>
  </si>
  <si>
    <t>700</t>
  </si>
  <si>
    <t>مبيعات المنتجات أو الخدمة</t>
  </si>
  <si>
    <t>701</t>
  </si>
  <si>
    <t>النسخ الإدارية</t>
  </si>
  <si>
    <t>الباب 903 - مجموع العقارات والمنقولات غير المنتجة للمداخيل - تصنيف عمليات النفقات والإيرادات حسب الأبواب الفرعية</t>
  </si>
  <si>
    <t>الباب 903 - مجموع العقارات والمنقولات غير المنتجة للمداخيل</t>
  </si>
  <si>
    <t>9030
نفقات تسيير وصيانة مباني البلدية</t>
  </si>
  <si>
    <t>9031
نفقات تسيير وصيانة المدارس الابتدائية</t>
  </si>
  <si>
    <t>9032
نفقات تسيير وصيانة الحظيرة البلدية</t>
  </si>
  <si>
    <t>9033
نفقات تسيير وصيانة الورشات</t>
  </si>
  <si>
    <t>9034
المساكن الإلزامية والوظيفية</t>
  </si>
  <si>
    <t>9039
نفقات تسيير وصيانة المصالح الأخرى غير المنتجة للمداخيل</t>
  </si>
  <si>
    <t>603</t>
  </si>
  <si>
    <t>الوقود</t>
  </si>
  <si>
    <t>604</t>
  </si>
  <si>
    <t>المحروقات</t>
  </si>
  <si>
    <t>605</t>
  </si>
  <si>
    <t>لوازم صيانة المباني والمنقولات والعتاد</t>
  </si>
  <si>
    <t>6050</t>
  </si>
  <si>
    <t>لوازم صيانة المباني</t>
  </si>
  <si>
    <t>6051</t>
  </si>
  <si>
    <t>لوازم صيانة المنقولات والعتاد</t>
  </si>
  <si>
    <t>613</t>
  </si>
  <si>
    <t>الماء</t>
  </si>
  <si>
    <t>614</t>
  </si>
  <si>
    <t>الغاز والكهرباء</t>
  </si>
  <si>
    <t>أعباء السنوات المالية السابقة بواقي الإنجاز</t>
  </si>
  <si>
    <t>نواتج السنوات المالية السابقة بواقي الإنجاز</t>
  </si>
  <si>
    <t>الباب 904 - الطرق - تصنيف عمليات النفقات والإيرادات حسب الأبواب الفرعية</t>
  </si>
  <si>
    <t>الباب 904 - الطرق</t>
  </si>
  <si>
    <t>9040
صيانة الطرقات البلدية وإشارات المرور</t>
  </si>
  <si>
    <t>9041
إنارة الطرقات البلدية</t>
  </si>
  <si>
    <t>9042
إزاحة الثلوج وكسح الرمال عن الطرقات البلدية</t>
  </si>
  <si>
    <t>9043
المساحات الخضراء والحدائق</t>
  </si>
  <si>
    <t>9044
المخابر</t>
  </si>
  <si>
    <t>9049
تكاليف أخرى للطرقات</t>
  </si>
  <si>
    <t>606</t>
  </si>
  <si>
    <t>لوازم ومعدات الطرق والإنارة العمومية</t>
  </si>
  <si>
    <t>مصاريف الانترنت</t>
  </si>
  <si>
    <t>711</t>
  </si>
  <si>
    <t>كراء المباني والمنقولات والعتاد</t>
  </si>
  <si>
    <t>7111</t>
  </si>
  <si>
    <t>كراء المنقولات والعتاد</t>
  </si>
  <si>
    <t>712</t>
  </si>
  <si>
    <t>حقوق الطرق والساحة وأماكن الوقوف</t>
  </si>
  <si>
    <t>719</t>
  </si>
  <si>
    <t>العائدات الأخرى للأملاك العمومية والخاصة للبلدية</t>
  </si>
  <si>
    <t>الباب 905 - الشبكات والاتصالات والتكنولوجيات الجديدة - تصنيف عمليات النفقات والإيرادات حسب الأبواب الفرعية</t>
  </si>
  <si>
    <t>الباب 905 - الشبكات والاتصالات والتكنولوجيات الجديدة</t>
  </si>
  <si>
    <t>9050
التطهير</t>
  </si>
  <si>
    <t>9051
التزويد بالماء الصالح للشرب</t>
  </si>
  <si>
    <t>9052
الكهرباء</t>
  </si>
  <si>
    <t>9053
الغاز</t>
  </si>
  <si>
    <t>9054
شبكات التكنولوجيات الجديدة</t>
  </si>
  <si>
    <t>9059
الشبكات الأخرى</t>
  </si>
  <si>
    <t>لوازم الصيانة المباني والمنقولات والعتاد</t>
  </si>
  <si>
    <t>739</t>
  </si>
  <si>
    <t>تخفيضات التكاليف الأخرى</t>
  </si>
  <si>
    <t>الباب 906 - الأشغال المنجزة بالاستغلال المباشر - تصنيف عمليات النفقات والإيرادات حسب الأبواب الفرعية</t>
  </si>
  <si>
    <t>الباب 906 - الأشغال المنجزة بالاستغلال المباشر</t>
  </si>
  <si>
    <t>9060
الأشغال المنجزة بالاستغلال المباشر البناءات والتصليحات الكبرى للمباني</t>
  </si>
  <si>
    <t>9061
الأشغال المنجزة بالاستغلال المباشر التصليحات الكبرى للعتاد والمنقولات</t>
  </si>
  <si>
    <t>9062
الأشغال المنجزة بالاستغلال المباشر، الطرق والشبكات</t>
  </si>
  <si>
    <t>9063
الأشغال المنجزة بالاستغلال المباشر، الحدائق والمساحات الخضراء</t>
  </si>
  <si>
    <t>9069
أشغال أخرى منجزة بالاستغلال المباشر</t>
  </si>
  <si>
    <t>730</t>
  </si>
  <si>
    <t>أشغال التجهيز المنجزة بالاستغلال المباشر</t>
  </si>
  <si>
    <t>الباب 907 - النظافة والوقاية وحفظ الصحة العمومية - تصنيف عمليات النفقات والإيرادات حسب الأبواب الفرعية</t>
  </si>
  <si>
    <t>الباب 907 - النظافة والوقاية وحفظ الصحة العمومية</t>
  </si>
  <si>
    <t>9070
التطهير وإبادة الحشرات والحيوانات المؤذية والضارة</t>
  </si>
  <si>
    <t>9071
مكتب الصحة البلدي</t>
  </si>
  <si>
    <t>9072
التنظيف ورفع القمامات المنزلية والنفايات الصلبة ومعالجتها</t>
  </si>
  <si>
    <t>9079
مصالح النظافة وحفظ الصحة الأخرى</t>
  </si>
  <si>
    <t>601</t>
  </si>
  <si>
    <t>التغذية والإطعام</t>
  </si>
  <si>
    <t>6010</t>
  </si>
  <si>
    <t>الإطعام</t>
  </si>
  <si>
    <t>672</t>
  </si>
  <si>
    <t>المساهمة في تكاليف ما بين البلديات</t>
  </si>
  <si>
    <t>الباب 910 - المصالح الإدارية العمومية - تصنيف عمليات النفقات والإيرادات حسب الأبواب الفرعية</t>
  </si>
  <si>
    <t>الباب 910 - المصالح الإدارية العمومية</t>
  </si>
  <si>
    <t>9100
الحالة المدنية</t>
  </si>
  <si>
    <t>9101
الانتخابات</t>
  </si>
  <si>
    <t>9102
الخدمة الوطنية وإحصاء السكان</t>
  </si>
  <si>
    <t>9103
الإعلام والاستقبال والاستشارات العمومية ومجموعات القرارات الإدارية</t>
  </si>
  <si>
    <t>9104
الأعياد الحفلات المناسبات والزيارات الرسمية</t>
  </si>
  <si>
    <t>9105
التعاون ما بين البلديات والتوأمة</t>
  </si>
  <si>
    <t>9109
المصالح الإدارية الأخرى</t>
  </si>
  <si>
    <t>6011</t>
  </si>
  <si>
    <t>المواد الغذائية</t>
  </si>
  <si>
    <t>628</t>
  </si>
  <si>
    <t>الأعياد والحفلات والمناسبات والزيارات الرسمية</t>
  </si>
  <si>
    <t>6280</t>
  </si>
  <si>
    <t>الأعياد والحفلات والمناسبات</t>
  </si>
  <si>
    <t>6281</t>
  </si>
  <si>
    <t>الزيارات الرسمية</t>
  </si>
  <si>
    <t>673</t>
  </si>
  <si>
    <t>الاشتراكات</t>
  </si>
  <si>
    <t>709</t>
  </si>
  <si>
    <t>الرسم الخاص على عقود ورخص وشهادات التعمير ونواتج الاستغلال الأخرى</t>
  </si>
  <si>
    <t>الباب 911 - الوقاية والأمن - تصنيف عمليات النفقات والإيرادات حسب الأبواب الفرعية</t>
  </si>
  <si>
    <t>الباب 911 - الوقاية والأمن</t>
  </si>
  <si>
    <t>9110
الأمن البلدي</t>
  </si>
  <si>
    <t>9111
الوقاية</t>
  </si>
  <si>
    <t>9119
المصالح الأخرى</t>
  </si>
  <si>
    <t>الباب 912 - المساهمة في تكاليف التعليم والتمهين - تصنيف عمليات النفقات والإيرادات حسب الأبواب الفرعية</t>
  </si>
  <si>
    <t>الباب 912 - المساهمة في تكاليف التعليم والتمهين</t>
  </si>
  <si>
    <t>9120
التعليم الابتدائي</t>
  </si>
  <si>
    <t>9121
التعليم المهني والتمهين</t>
  </si>
  <si>
    <t>9122
التعليم الثقافي والفني</t>
  </si>
  <si>
    <t>9129
أنواع أخرى من التعليم</t>
  </si>
  <si>
    <t>607</t>
  </si>
  <si>
    <t>اللوازم المدرسية</t>
  </si>
  <si>
    <t>660</t>
  </si>
  <si>
    <t>التشجيعات المقدمة للآداب والفنون والعلوم</t>
  </si>
  <si>
    <t>661</t>
  </si>
  <si>
    <t>التعليم العمومي، المنح والجوائز</t>
  </si>
  <si>
    <t>669</t>
  </si>
  <si>
    <t>المنح والإعانات الأخرى</t>
  </si>
  <si>
    <t>الباب 913 - المصالح الاجتماعية المدرسية وما قبل المدرسية - تصنيف عمليات النفقات والإيرادات حسب الأبواب الفرعية</t>
  </si>
  <si>
    <t>الباب 913 - المصالح الاجتماعية المدرسية وما قبل المدرسية</t>
  </si>
  <si>
    <t>9130
المطاعم المدرسية</t>
  </si>
  <si>
    <t>9131
المخيمات الصيفية</t>
  </si>
  <si>
    <t>9132
النقل المدرسي</t>
  </si>
  <si>
    <t>9133
دور الحضانة وحدائق الأطفال</t>
  </si>
  <si>
    <t>9139
المصالح الاجتماعية - المدرسية الأخرى</t>
  </si>
  <si>
    <t>741</t>
  </si>
  <si>
    <t>منح مخصصات الخدمة العمومية</t>
  </si>
  <si>
    <t>إعانات وتحصيلات أخرى</t>
  </si>
  <si>
    <t>781</t>
  </si>
  <si>
    <t>مخصصات الإطعام المدرسي</t>
  </si>
  <si>
    <t>الباب 914 - الشبيبة والرياضة والترفيه - تصنيف عمليات النفقات والإيرادات حسب الأبواب الفرعية</t>
  </si>
  <si>
    <t>الباب 914 - الشبيبة والرياضة والترفيه</t>
  </si>
  <si>
    <t>9140
منشآت رياضية</t>
  </si>
  <si>
    <t>9141
بيوت ودور الشباب</t>
  </si>
  <si>
    <t>9142
ساحات اللعب</t>
  </si>
  <si>
    <t>9143
الشواطئ والمسابح</t>
  </si>
  <si>
    <t>9149
تشجيعات للرياضات</t>
  </si>
  <si>
    <t>663</t>
  </si>
  <si>
    <t>الإعانات المختلف الهيئات</t>
  </si>
  <si>
    <t>671</t>
  </si>
  <si>
    <t>المساهمة في صندوق الولاية لترقية مبادرة الشباب والرياضة</t>
  </si>
  <si>
    <t>7110</t>
  </si>
  <si>
    <t>كراء المباني</t>
  </si>
  <si>
    <t>713</t>
  </si>
  <si>
    <t>ناتج الامتياز</t>
  </si>
  <si>
    <t>الباب 915 - الثقافة - تصنيف عمليات النفقات والإيرادات حسب الأبواب الفرعية</t>
  </si>
  <si>
    <t>الباب 915 - الثقافة</t>
  </si>
  <si>
    <t>9150
المتاحف الصرح التاريخي</t>
  </si>
  <si>
    <t>9151
المكتبات وقاعات المطالعة</t>
  </si>
  <si>
    <t>9152
معاهد الموسيقى والمسرح</t>
  </si>
  <si>
    <t>9153
المراكز الثقافية</t>
  </si>
  <si>
    <t>9159
تشجيع ترقية الحركة الجمعوية الثقافية</t>
  </si>
  <si>
    <t>أعباء السنوات المالية السابقة (بواقي الإنجاز)</t>
  </si>
  <si>
    <t>703</t>
  </si>
  <si>
    <t>حقوق الزيارة والدفع</t>
  </si>
  <si>
    <t>نواتج السنوات المالية السابقة (بواقي الإنجاز)</t>
  </si>
  <si>
    <t>الباب 916 - العبادة - تصنيف عمليات النفقات والإيرادات حسب الأبواب الفرعية</t>
  </si>
  <si>
    <t>الباب 916 - العبادة</t>
  </si>
  <si>
    <t>9160
المساجد</t>
  </si>
  <si>
    <t>9161
المدارس القرآنية</t>
  </si>
  <si>
    <t>9162
الخدمات الجنائزية وتهيئة المقابر وصيانتها</t>
  </si>
  <si>
    <t>9169
المؤسسات الدينية الأخرى</t>
  </si>
  <si>
    <t>705</t>
  </si>
  <si>
    <t>الرسم الجنائزي</t>
  </si>
  <si>
    <t>الباب 920 - المساعدة الاجتماعية المباشرة - تصنيف عمليات النفقات والإيرادات حسب الأبواب الفرعية</t>
  </si>
  <si>
    <t>الباب 920 - المساعدة الاجتماعية المباشرة</t>
  </si>
  <si>
    <t>9200
المساعدة الاجتماعية للطفل والأم، والأسرة</t>
  </si>
  <si>
    <t>9201
المساعدة الاجتماعية للأشخاص المسنين وذوي الأمراض المزمنة والمعوزين</t>
  </si>
  <si>
    <t>9202
المساعدات والحماية الاجتماعية لذوي الاحتياجات الخاصة</t>
  </si>
  <si>
    <t>9209
المساعدات الاجتماعية الأخرى</t>
  </si>
  <si>
    <t>الإعانات لمختلف الهيئات</t>
  </si>
  <si>
    <t>664</t>
  </si>
  <si>
    <t>منح ومعونات</t>
  </si>
  <si>
    <t>665</t>
  </si>
  <si>
    <t>الحماية الاجتماعية لذوي الاحتياجات الخاصة</t>
  </si>
  <si>
    <t>666</t>
  </si>
  <si>
    <t>المساعدة الاجتماعية للأشخاص المسنين</t>
  </si>
  <si>
    <t>668</t>
  </si>
  <si>
    <t>الإعانات للأشخاص المعوزين</t>
  </si>
  <si>
    <t>707</t>
  </si>
  <si>
    <t>حقوق الأفراح والحفلات</t>
  </si>
  <si>
    <t>721</t>
  </si>
  <si>
    <t>المساهمة في الإعانات الاجتماعية</t>
  </si>
  <si>
    <t>الباب 921 - المصالح والمؤسسات الاجتماعية - تصنيف عمليات النفقات والإيرادات حسب الأبواب الفرعية</t>
  </si>
  <si>
    <t>الباب 921 - المصالح والمؤسسات الاجتماعية</t>
  </si>
  <si>
    <t>9210
مراكز الإقامة أو الإيواء</t>
  </si>
  <si>
    <t>9211
مصلحة النشاط الاجتماعي</t>
  </si>
  <si>
    <t>9212
المصالح الاجتماعية ذات المحاسبة الخاصة بها</t>
  </si>
  <si>
    <t>9219
المصالح والمؤسسات الاجتماعية الأخرى</t>
  </si>
  <si>
    <t>651</t>
  </si>
  <si>
    <t>تكاليف المصالح ذات المحاسبة الخاصة بها وغير المتمتعة بالشخصية المعنوية</t>
  </si>
  <si>
    <t>772</t>
  </si>
  <si>
    <t>عائدات المصالح ذات المحاسبة الخاصة بها والتي ليست لها شخصية معنوية</t>
  </si>
  <si>
    <t>الباب 930 - المساهمة في التنمية الاقتصادية - تصنيف عمليات النفقات والإيرادات حسب الأبواب الفرعية</t>
  </si>
  <si>
    <t>الباب 930 - المساهمة في التنمية الاقتصادية</t>
  </si>
  <si>
    <t>9300
الفلاحة والرعي</t>
  </si>
  <si>
    <t>9301
الصناعة</t>
  </si>
  <si>
    <t>9302
التوزيع</t>
  </si>
  <si>
    <t>9303
النقل</t>
  </si>
  <si>
    <t>9304
الصناعة التقليدية</t>
  </si>
  <si>
    <t>9305
السياحة</t>
  </si>
  <si>
    <t>9309
المصالح الاقتصادية الأخرى</t>
  </si>
  <si>
    <t>662</t>
  </si>
  <si>
    <t>التشجيع للتنمية الاقتصادية</t>
  </si>
  <si>
    <t>الباب 931 - مجموع العقارات والمنقولات المنتجة للمداخيل - تصنيف عمليات النفقات والإيرادات حسب الأبواب الفرعية</t>
  </si>
  <si>
    <t>الباب 931 - مجموع العقارات والمنقولات المنتجة للمداخيل</t>
  </si>
  <si>
    <t>9310
العقارات المبنية</t>
  </si>
  <si>
    <t>9311
الأسواق ومساحات العرض</t>
  </si>
  <si>
    <t>9312
المذابح البلدية</t>
  </si>
  <si>
    <t>9313
المسمكات</t>
  </si>
  <si>
    <t>9314
قاعات السينما والقاعات الترفيهية الأخرى</t>
  </si>
  <si>
    <t>9315
المواقف والمحاشر</t>
  </si>
  <si>
    <t>9316
فضاءات الإشهار</t>
  </si>
  <si>
    <t>9319
الأملاك الأخرى</t>
  </si>
  <si>
    <t>704</t>
  </si>
  <si>
    <t>النواتج المتعلقة بالمذابح</t>
  </si>
  <si>
    <t>706</t>
  </si>
  <si>
    <t>حقوق المحشر</t>
  </si>
  <si>
    <t>708</t>
  </si>
  <si>
    <t>الرسم الخاص على الإعلانات والصفائح المهنية</t>
  </si>
  <si>
    <t>710</t>
  </si>
  <si>
    <t>بيع المحصول</t>
  </si>
  <si>
    <t>714</t>
  </si>
  <si>
    <t>ناتج كراء الأسواق والمذابح والمسمكات</t>
  </si>
  <si>
    <t>الباب 940 - ناتج الجباية - تصنيف عمليات النفقات والإيرادات حسب الأبواب الفرعية</t>
  </si>
  <si>
    <t>الباب 940 - ناتج الجباية</t>
  </si>
  <si>
    <t>9400
الضرائب المباشرة</t>
  </si>
  <si>
    <t>9401
الضرائب غير المباشرة</t>
  </si>
  <si>
    <t>9409
ضرائب ورسوم أخرى</t>
  </si>
  <si>
    <t>670</t>
  </si>
  <si>
    <t>المساهمة في صندوق الضمان للجماعات المحلية</t>
  </si>
  <si>
    <t>750</t>
  </si>
  <si>
    <t>الرسم على القيمة المضافة</t>
  </si>
  <si>
    <t>751</t>
  </si>
  <si>
    <t>الرسم الصحي على اللحوم</t>
  </si>
  <si>
    <t>752</t>
  </si>
  <si>
    <t>الرسم على المنتوجات البترولية أو المماثلة لها</t>
  </si>
  <si>
    <t>759</t>
  </si>
  <si>
    <t>الضرائب والرسوم غير المباشرة الأخرى</t>
  </si>
  <si>
    <t>760</t>
  </si>
  <si>
    <t>الرسم العقاري على الملكيات المبنية وغير المبنية</t>
  </si>
  <si>
    <t>761</t>
  </si>
  <si>
    <t>الرسم على رفع القمامات المنزلية</t>
  </si>
  <si>
    <t>762</t>
  </si>
  <si>
    <t>الرسم على الإقامة</t>
  </si>
  <si>
    <t>763</t>
  </si>
  <si>
    <t>الضريبة على الدخل الإجمالي صنف المداخيل العقارية</t>
  </si>
  <si>
    <t>764</t>
  </si>
  <si>
    <t>الضريبة على الثروة</t>
  </si>
  <si>
    <t>765</t>
  </si>
  <si>
    <t>الضريبة الجزافية الوحيدة</t>
  </si>
  <si>
    <t>766</t>
  </si>
  <si>
    <t>الرسم المحلي للتضامن</t>
  </si>
  <si>
    <t>7660</t>
  </si>
  <si>
    <t>الرسم المحلي للتضامن الناتج عن نشاط نقل المحروقات بواسطة الأنابيب</t>
  </si>
  <si>
    <t>7661</t>
  </si>
  <si>
    <t>الرسم المحلي للتضامن الناتج عن الأنشطة المنجمية</t>
  </si>
  <si>
    <t>767</t>
  </si>
  <si>
    <t>الرسم على السكن</t>
  </si>
  <si>
    <t>769</t>
  </si>
  <si>
    <t>الضرائب والرسوم المباشرة الأخرى</t>
  </si>
  <si>
    <t>الباب 941 - ممنوحات صندوق الجماعات المحلية المشترك - تصنيف عمليات النفقات والإيرادات حسب الأبواب الفرعية</t>
  </si>
  <si>
    <t>الباب 941 - ممنوحات صندوق الجماعات المحلية المشترك</t>
  </si>
  <si>
    <t>9410
تخصيص معادلة التوزيع بالتساوي</t>
  </si>
  <si>
    <t>9411
تخصيص الخدمة العمومية</t>
  </si>
  <si>
    <t>9412
الإعانات الاستثنائية</t>
  </si>
  <si>
    <t>9419
الممنوحات الأخرى</t>
  </si>
  <si>
    <t>740</t>
  </si>
  <si>
    <t>منح معادلة التوزيع بالتساوي</t>
  </si>
  <si>
    <t>742</t>
  </si>
  <si>
    <t>الإعانات الاستثنائية</t>
  </si>
  <si>
    <t>744</t>
  </si>
  <si>
    <t>تعويض ناقص القيمة الجبائية</t>
  </si>
  <si>
    <t>الباب 942 - مخصصات الدولة - تصنيف عمليات النفقات والإيرادات حسب الأبواب الفرعية</t>
  </si>
  <si>
    <t>الباب 942 - مخصصات الدولة</t>
  </si>
  <si>
    <t>9420
المخصصات الممنوحة مقابل المهام الجديدة أو المحولة من طرف الدولة</t>
  </si>
  <si>
    <t>9421
تعويضات نقص القيم الجبائية</t>
  </si>
  <si>
    <t>9429
المخصصات الأخرى</t>
  </si>
  <si>
    <t>783</t>
  </si>
  <si>
    <t>تعويضات عن التخفيضات أو الإعفاءات أو الإلغاءات في الإيرادات الجبائية</t>
  </si>
  <si>
    <t>الباب 950 - البنايات والتجهيزات الإدارية - تصنيف عمليات النفقات والإيرادات حسب الأبواب الفرعية</t>
  </si>
  <si>
    <t>الباب 950 - البنايات والتجهيزات الإدارية</t>
  </si>
  <si>
    <t>9500
مقر البلدية</t>
  </si>
  <si>
    <t>9501
المندوبيات والملحقات البلدية</t>
  </si>
  <si>
    <t>9502
حظيرة البلدية</t>
  </si>
  <si>
    <t>9509
المباني الإدارية الأخرى</t>
  </si>
  <si>
    <t>060</t>
  </si>
  <si>
    <t>240</t>
  </si>
  <si>
    <t>اقتناء الأملاك العقارية</t>
  </si>
  <si>
    <t>241</t>
  </si>
  <si>
    <t>اقتناء العتاد المعدات الكبرى والمنقولات</t>
  </si>
  <si>
    <t>242</t>
  </si>
  <si>
    <t>اقتناء عتاد النقل</t>
  </si>
  <si>
    <t>243</t>
  </si>
  <si>
    <t>اقتناء السيارات الإدارية</t>
  </si>
  <si>
    <t>244</t>
  </si>
  <si>
    <t>اقتناء الآلات</t>
  </si>
  <si>
    <t>280</t>
  </si>
  <si>
    <t>مصاريف الدراسات والمتابعة والأبحاث والخبرة والنشر والإشهار</t>
  </si>
  <si>
    <t>281</t>
  </si>
  <si>
    <t>الأشغال الجديدة</t>
  </si>
  <si>
    <t>282</t>
  </si>
  <si>
    <t>الترميمات الكبرى وإعادة التأهيل</t>
  </si>
  <si>
    <t>283</t>
  </si>
  <si>
    <t>أشغال الهدم وإعادة البناء</t>
  </si>
  <si>
    <t>100</t>
  </si>
  <si>
    <t>اقتطاع من إيرادات التسيير</t>
  </si>
  <si>
    <t>103</t>
  </si>
  <si>
    <t>104</t>
  </si>
  <si>
    <t>إعانات الدولة</t>
  </si>
  <si>
    <t>105</t>
  </si>
  <si>
    <t>إعانات الولاية</t>
  </si>
  <si>
    <t>106</t>
  </si>
  <si>
    <t>مخصصات صندوق التضامن والضمان للجماعات المحلية</t>
  </si>
  <si>
    <t>109</t>
  </si>
  <si>
    <t>الإعانات والمخصصات الأخرى</t>
  </si>
  <si>
    <t>140</t>
  </si>
  <si>
    <t>مساهمة الغير في برامج البلدية</t>
  </si>
  <si>
    <t>230</t>
  </si>
  <si>
    <t>تعويضات أضرار الكوارث</t>
  </si>
  <si>
    <t>التصرف في الأملاك العقارية</t>
  </si>
  <si>
    <t>بيع العتاد المعدات الكبرى والمنقولات</t>
  </si>
  <si>
    <t>التصرف في عتاد النقل</t>
  </si>
  <si>
    <t>التصرف في السيارات الإدارية</t>
  </si>
  <si>
    <t>التصرف في الآلات</t>
  </si>
  <si>
    <t>الباب 951 - الطرق - تصنيف عمليات النفقات والإيرادات حسب الأبواب الفرعية</t>
  </si>
  <si>
    <t>الباب 951 - الطرق</t>
  </si>
  <si>
    <t>9510
التجهيزات بالوسائل المادية</t>
  </si>
  <si>
    <t>9511
تهيئة وتجهيز الطرقات المنشآت الفنية والإنارة العمومية والمواقف</t>
  </si>
  <si>
    <t>9519
أشغال الطرق الأخرى</t>
  </si>
  <si>
    <t>بيع العتاد، المعدات الكبرى والمنقولات</t>
  </si>
  <si>
    <t>الباب 952 - الشبكات المختلفة - تصنيف عمليات النفقات والإيرادات حسب الأبواب الفرعية</t>
  </si>
  <si>
    <t>الباب 952 - الشبكات المختلفة</t>
  </si>
  <si>
    <t>9520
التطهير</t>
  </si>
  <si>
    <t>9521
التزويد بالماء الصالح للشرب</t>
  </si>
  <si>
    <t>9522
الكهرباء</t>
  </si>
  <si>
    <t>9523
الغاز</t>
  </si>
  <si>
    <t>9524
شبكات التكنولوجيات الجديدة</t>
  </si>
  <si>
    <t>9529
الشبكات الأخرى</t>
  </si>
  <si>
    <t>الباب 953 - التجهيزات المدرسية والرياضية والثقافية والعبادة - تصنيف عمليات النفقات والإيرادات حسب الأبواب الفرعية</t>
  </si>
  <si>
    <t>الباب 953 - التجهيزات المدرسية والرياضية والثقافية والعبادة</t>
  </si>
  <si>
    <t>9530
المدارس الإبتدائية والمطاعم المدرسية</t>
  </si>
  <si>
    <t>9531
مؤسسات ومراكز استقبال الطفولة الصغيرة</t>
  </si>
  <si>
    <t>9532
التجهيزات الرياضية</t>
  </si>
  <si>
    <t>9533
تجهيزات للمنشآت الثقافية</t>
  </si>
  <si>
    <t>9534
الأرشيف، المكتبات وقاعات المطالعة والصرح التاريخي</t>
  </si>
  <si>
    <t>9535
برامج التجهيز الخاصة بالعبادة والمقابر</t>
  </si>
  <si>
    <t>9539
التجهيزات الرياضية والثقافية والترفيهية الأخرى</t>
  </si>
  <si>
    <t>الباب 954 - التجهيزات الصحية والاجتماعية - تصنيف عمليات النفقات والإيرادات حسب الأبواب الفرعية</t>
  </si>
  <si>
    <t>الباب 954 - التجهيزات الصحية والاجتماعية</t>
  </si>
  <si>
    <t>9540
مؤسسات الاستشفاء بالحمامات المعدنية والمناخية</t>
  </si>
  <si>
    <t>9541
المخابر</t>
  </si>
  <si>
    <t>9542
التجهيزات المتعلقة بمواجهة الكوارث</t>
  </si>
  <si>
    <t>9549
التجهيزات الصحية والاجتماعية الأخرى</t>
  </si>
  <si>
    <t>الباب 955 - التوزيع والنقل والاتصالات - تصنيف عمليات النفقات والإيرادات حسب الأبواب الفرعية</t>
  </si>
  <si>
    <t>الباب 955 - التوزيع والنقل والاتصالات</t>
  </si>
  <si>
    <t>9550
التوزيع</t>
  </si>
  <si>
    <t>9551
النقل</t>
  </si>
  <si>
    <t>9552
الاتصالات</t>
  </si>
  <si>
    <t>الباب 956 - التعمير والإسكان - تصنيف عمليات النفقات والإيرادات حسب الأبواب الفرعية</t>
  </si>
  <si>
    <t>الباب 956 - التعمير والإسكان</t>
  </si>
  <si>
    <t>9560
الأراضي المجزأة والترقية العقارية</t>
  </si>
  <si>
    <t>9561
مراكز العبور ومراكز الاستقبال</t>
  </si>
  <si>
    <t>9563
المساكن الإلزامية والوظيفية</t>
  </si>
  <si>
    <t>9564
المجموعات العقارية</t>
  </si>
  <si>
    <t>الباب 957 - التجهيز الصناعي والحرفي والسياحي - تصنيف عمليات النفقات والإيرادات حسب الأبواب الفرعية</t>
  </si>
  <si>
    <t>الباب 957 - التجهيز الصناعي والحرفي والسياحي</t>
  </si>
  <si>
    <t>9570
التجهيز الصناعي</t>
  </si>
  <si>
    <t>9571
التجهيز الحرفي</t>
  </si>
  <si>
    <t>9572
التجهيز السياحي</t>
  </si>
  <si>
    <t>9573
التجهيزات الفلاحية والري</t>
  </si>
  <si>
    <t>الباب 958 - المصالح الصناعية والتجارية - تصنيف عمليات النفقات والإيرادات حسب الأبواب الفرعية</t>
  </si>
  <si>
    <t>الباب 958 - المصالح الصناعية والتجارية</t>
  </si>
  <si>
    <t>9580
الأسواق، قاعات العرض والمساحات التجارية الأخرى</t>
  </si>
  <si>
    <t>9581
المذابح البلدية</t>
  </si>
  <si>
    <t>9582
المسمكات</t>
  </si>
  <si>
    <t>9589
المصالح الأخرى</t>
  </si>
  <si>
    <t>الباب 959 - التهيئة الحضرية والبيئة - تصنيف عمليات النفقات والإيرادات حسب الأبواب الفرعية</t>
  </si>
  <si>
    <t>الباب 959 - التهيئة الحضرية والبيئة</t>
  </si>
  <si>
    <t>9590
المساحات الخضراء والحدائق العمومية والمشاتل</t>
  </si>
  <si>
    <t>9591
العتاد الحضري</t>
  </si>
  <si>
    <t>9592
المفرغات</t>
  </si>
  <si>
    <t>الباب 960 - برامج لفائدة المؤسسات العمومية البلدية - تصنيف عمليات النفقات والإيرادات حسب الأبواب الفرعية</t>
  </si>
  <si>
    <t>الباب 960 - برامج لفائدة المؤسسات العمومية البلدية</t>
  </si>
  <si>
    <t>9600
المؤسسات العمومية ذات الطابع الصناعي والتجاري</t>
  </si>
  <si>
    <t>9601
المؤسسات العمومية ذات الطابع الإداري</t>
  </si>
  <si>
    <t>9609
المؤسسات الأخرى</t>
  </si>
  <si>
    <t>284</t>
  </si>
  <si>
    <t>أشغال لحساب الغير</t>
  </si>
  <si>
    <t>141</t>
  </si>
  <si>
    <t>تمويل المؤسسات العمومية لأشغال التجهيز المنجزة لحسابها</t>
  </si>
  <si>
    <t>الباب 961 - برامج لفائدة الوحدات الاقتصادية البلدية - تصنيف عمليات النفقات والإيرادات حسب الأبواب الفرعية</t>
  </si>
  <si>
    <t>الباب 961 - برامج لفائدة الوحدات الاقتصادية البلدية</t>
  </si>
  <si>
    <t>9610
البرامج الخاصة بالوحدات الاقتصادية البلدية</t>
  </si>
  <si>
    <t>143</t>
  </si>
  <si>
    <t>تمويل الوحدات الاقتصادية لأشغال التجهيز المنجزة لحسابها</t>
  </si>
  <si>
    <t>الباب 962 - برامج التعاون ما بين البلديات - تصنيف عمليات النفقات والإيرادات حسب الأبواب الفرعية</t>
  </si>
  <si>
    <t>الباب 962 - برامج التعاون ما بين البلديات</t>
  </si>
  <si>
    <t>9620
التعاون ما بين بلديات الولاية</t>
  </si>
  <si>
    <t>9621
التعاون الوطني ما بين البلديات</t>
  </si>
  <si>
    <t>9622
التعاون الدولي ما بين البلديات</t>
  </si>
  <si>
    <t>139</t>
  </si>
  <si>
    <t>الإعانات والمساهمات الأخرى التي تدفعها البلدية</t>
  </si>
  <si>
    <t>الباب 969 - برامج لفائدة أطراف أخرى - تصنيف عمليات النفقات والإيرادات حسب الأبواب الفرعية</t>
  </si>
  <si>
    <t>الباب 969 - برامج لفائدة أطراف أخرى</t>
  </si>
  <si>
    <t>9690
برامج لفائدة أطراف أخرى</t>
  </si>
  <si>
    <t>تمويل الغير لأشغال التجهيز المنجزة لحسابهم</t>
  </si>
  <si>
    <t>الباب 970 - العمليات المنقولة والعقارية خارج البرامج - تصنيف عمليات النفقات والإيرادات حسب الأبواب الفرعية</t>
  </si>
  <si>
    <t>الباب 970 - العمليات المنقولة والعقارية خارج البرامج</t>
  </si>
  <si>
    <t>9700
العمليات على السندات والقيم</t>
  </si>
  <si>
    <t>9701
الهبات والوصايا</t>
  </si>
  <si>
    <t>9702
العمليات خارج البرامج على العقارات والمنقولات</t>
  </si>
  <si>
    <t>9709
العمليات خارج البرامج الأخرى المنقولة وغير المنقولة</t>
  </si>
  <si>
    <t>إعتمادات غير مخصصة</t>
  </si>
  <si>
    <t>260</t>
  </si>
  <si>
    <t>اقتناء السندات والقيم</t>
  </si>
  <si>
    <t>170</t>
  </si>
  <si>
    <t>أرباح الوحدات الاقتصادية البلدية</t>
  </si>
  <si>
    <t>التنازل على السندات والقيم</t>
  </si>
  <si>
    <t>الباب 971 - حركة المديونية والدائنية - تصنيف عمليات النفقات والإيرادات حسب الأبواب الفرعية</t>
  </si>
  <si>
    <t>الباب 971 - حركة المديونية والدائنية</t>
  </si>
  <si>
    <t>9710
سداد القروض التي تقترضها البلدية لحسابها</t>
  </si>
  <si>
    <t>9711
سداد القروض التي تقترضها البلدية لمؤسساتها العمومية</t>
  </si>
  <si>
    <t>9712
سداد القروض التي تضمنها البلدية</t>
  </si>
  <si>
    <t>9713
القروض التي تقدمها البلدية للغير من مواردها الخاصة</t>
  </si>
  <si>
    <t>9719
القروض التي تقدمها البلدية لمؤسساتها العمومية</t>
  </si>
  <si>
    <t>160</t>
  </si>
  <si>
    <t>سداد قروض تقترضها البلدية لحسابها</t>
  </si>
  <si>
    <t>161</t>
  </si>
  <si>
    <t>سداد قروض تقترضها البلدية لفائدة مؤسساتها العمومية</t>
  </si>
  <si>
    <t>250</t>
  </si>
  <si>
    <t>القروض التي تقدمها البلدية للمؤسسات العمومية</t>
  </si>
  <si>
    <t>عائدات القروض التي تقترضها البلدية لحسابها</t>
  </si>
  <si>
    <t>عائدات القروض التي تقترضها البلدية لفائدة مؤسساتها العمومية</t>
  </si>
  <si>
    <t>179</t>
  </si>
  <si>
    <t>الإيرادات الأخرى للقطاع الاقتصادي</t>
  </si>
  <si>
    <t>سداد المؤسسات العمومية للقروض التي تقدمها البلدية</t>
  </si>
  <si>
    <t>الباب 979 - العمليات الأخرى الخارجة عن البرامج - تصنيف عمليات النفقات والإيرادات حسب الأبواب الفرعية</t>
  </si>
  <si>
    <t>الباب 979 - العمليات الأخرى الخارجة عن البرامج</t>
  </si>
  <si>
    <t>9790
نفقات الدراسات والمتابعة والأبحاث</t>
  </si>
  <si>
    <t>9791
الأرصدة المتبقية من الإعانات</t>
  </si>
  <si>
    <t>9792
الأرصدة المتبقية من السلفيات</t>
  </si>
  <si>
    <t>9793
تخصيصات البلدية لفائدة مؤسساتها العمومية</t>
  </si>
  <si>
    <t>9794
إعانات التجهيز لفائدة الجماعات المحلية</t>
  </si>
  <si>
    <t>9799
الفائض المتوفر</t>
  </si>
  <si>
    <t>رد الباقي من إعانات الدولة</t>
  </si>
  <si>
    <t>رد الباقي من إعانات الولاية</t>
  </si>
  <si>
    <t>رد الباقي من مخصصات صندوق التضامن والضمان للجماعات المحلية</t>
  </si>
  <si>
    <t>130</t>
  </si>
  <si>
    <t>الإعانات المقدمة للمؤسسات العمومية البلدية</t>
  </si>
  <si>
    <t>131</t>
  </si>
  <si>
    <t>التكفل بعجز المؤسسات العمومية البلدية</t>
  </si>
  <si>
    <t>الإعانات الأخرى التي تدفعها البلدية</t>
  </si>
  <si>
    <t>أرباح المؤسسات العمومية البلدية</t>
  </si>
  <si>
    <t>065</t>
  </si>
  <si>
    <t>فائض نفقات التجهيز والاستثمار</t>
  </si>
  <si>
    <t>تبيان المادة</t>
  </si>
  <si>
    <t>رقم الباب الرئيسي</t>
  </si>
  <si>
    <t>اسم الباب الرئيسي الكامل</t>
  </si>
  <si>
    <t>الباب_900</t>
  </si>
  <si>
    <t>الباب_901</t>
  </si>
  <si>
    <t>الباب_902</t>
  </si>
  <si>
    <t>الباب_903</t>
  </si>
  <si>
    <t>الباب_904</t>
  </si>
  <si>
    <t>الباب_905</t>
  </si>
  <si>
    <t>الباب_906</t>
  </si>
  <si>
    <t>الباب_907</t>
  </si>
  <si>
    <t>الباب_910</t>
  </si>
  <si>
    <t>الباب_911</t>
  </si>
  <si>
    <t>الباب_912</t>
  </si>
  <si>
    <t>الباب_913</t>
  </si>
  <si>
    <t>الباب_914</t>
  </si>
  <si>
    <t>الباب_915</t>
  </si>
  <si>
    <t>الباب_916</t>
  </si>
  <si>
    <t>الباب_920</t>
  </si>
  <si>
    <t>الباب_921</t>
  </si>
  <si>
    <t>الباب_930</t>
  </si>
  <si>
    <t>الباب_931</t>
  </si>
  <si>
    <t>الباب_940</t>
  </si>
  <si>
    <t>الباب_941</t>
  </si>
  <si>
    <t>الباب_942</t>
  </si>
  <si>
    <t>الباب_950</t>
  </si>
  <si>
    <t>الباب_951</t>
  </si>
  <si>
    <t>الباب_952</t>
  </si>
  <si>
    <t>الباب_953</t>
  </si>
  <si>
    <t>الباب_954</t>
  </si>
  <si>
    <t>الباب_955</t>
  </si>
  <si>
    <t>الباب_956</t>
  </si>
  <si>
    <t>الباب_957</t>
  </si>
  <si>
    <t>الباب_958</t>
  </si>
  <si>
    <t>الباب_959</t>
  </si>
  <si>
    <t>الباب_960</t>
  </si>
  <si>
    <t>الباب_961</t>
  </si>
  <si>
    <t>الباب_962</t>
  </si>
  <si>
    <t>الباب_969</t>
  </si>
  <si>
    <t>الباب_970</t>
  </si>
  <si>
    <t>الباب_971</t>
  </si>
  <si>
    <t>الباب_979</t>
  </si>
  <si>
    <t>✔ 9110 - الأمن البلدي</t>
  </si>
  <si>
    <t>✔ 9510 - التجهيزات بالوسائل المادية</t>
  </si>
  <si>
    <t>✔ 9520 - التطهير</t>
  </si>
  <si>
    <t>✔ 9530 - المدارس الإبتدائية والمطاعم المدرسية</t>
  </si>
  <si>
    <t>✔ 9540 - مؤسسات الاستشفاء بالحمامات المعدنية والمناخية</t>
  </si>
  <si>
    <t>✔ 9550 - التوزيع</t>
  </si>
  <si>
    <t>✔ 9560 - الأراضي المجزأة والترقية العقارية</t>
  </si>
  <si>
    <t>✔ 9570 - التجهيز الصناعي</t>
  </si>
  <si>
    <t>✔ 9580 - الأسواق، قاعات العرض والمساحات التجارية الأخرى</t>
  </si>
  <si>
    <t>✔ 9590 - المساحات الخضراء والحدائق العمومية والمشاتل</t>
  </si>
  <si>
    <t>✔ 9690 - برامج لفائدة أطراف أخرى</t>
  </si>
  <si>
    <t>9000 - دين البلدية الناجم عن قرض لحسابها</t>
  </si>
  <si>
    <t>9010 - رواتب وأعباء الموظفين</t>
  </si>
  <si>
    <t>9020 - المجلس الشعبي البلدي</t>
  </si>
  <si>
    <t>9030 - نفقات تسيير وصيانة مباني البلدية</t>
  </si>
  <si>
    <t>9040 - صيانة الطرقات البلدية وإشارات المرور</t>
  </si>
  <si>
    <t>9050 - التطهير</t>
  </si>
  <si>
    <t>9060 - الأشغال المنجزة بالاستغلال المباشر البناءات والتصليحات الكبرى للمباني</t>
  </si>
  <si>
    <t>9070 - التطهير وإبادة الحشرات والحيوانات المؤذية والضارة</t>
  </si>
  <si>
    <t>9100 - الحالة المدنية</t>
  </si>
  <si>
    <t>9110 - الأمن البلدي</t>
  </si>
  <si>
    <t>9120 - التعليم الابتدائي</t>
  </si>
  <si>
    <t>9130 - المطاعم المدرسية</t>
  </si>
  <si>
    <t>9140 - منشآت رياضية</t>
  </si>
  <si>
    <t>9150 - المتاحف الصرح التاريخي</t>
  </si>
  <si>
    <t>9160 - المساجد</t>
  </si>
  <si>
    <t>9200 - المساعدة الاجتماعية للطفل والأم، والأسرة</t>
  </si>
  <si>
    <t>9210 - مراكز الإقامة أو الإيواء</t>
  </si>
  <si>
    <t>9300 - الفلاحة والرعي</t>
  </si>
  <si>
    <t>9310 - العقارات المبنية</t>
  </si>
  <si>
    <t>9400 - الضرائب المباشرة</t>
  </si>
  <si>
    <t>9410 - تخصيص معادلة التوزيع بالتساوي</t>
  </si>
  <si>
    <t>9420 - المخصصات الممنوحة مقابل المهام الجديدة أو المحولة من طرف الدولة</t>
  </si>
  <si>
    <t>9500 - مقر البلدية</t>
  </si>
  <si>
    <t>9510 - التجهيزات بالوسائل المادية</t>
  </si>
  <si>
    <t>9520 - التطهير</t>
  </si>
  <si>
    <t>9530 - المدارس الإبتدائية والمطاعم المدرسية</t>
  </si>
  <si>
    <t>9540 - مؤسسات الاستشفاء بالحمامات المعدنية والمناخية</t>
  </si>
  <si>
    <t>9550 - التوزيع</t>
  </si>
  <si>
    <t>9560 - الأراضي المجزأة والترقية العقارية</t>
  </si>
  <si>
    <t>9570 - التجهيز الصناعي</t>
  </si>
  <si>
    <t>9580 - الأسواق، قاعات العرض والمساحات التجارية الأخرى</t>
  </si>
  <si>
    <t>9590 - المساحات الخضراء والحدائق العمومية والمشاتل</t>
  </si>
  <si>
    <t>9600 - المؤسسات العمومية ذات الطابع الصناعي والتجاري</t>
  </si>
  <si>
    <t>9610 - البرامج الخاصة بالوحدات الاقتصادية البلدية</t>
  </si>
  <si>
    <t>9620 - التعاون ما بين بلديات الولاية</t>
  </si>
  <si>
    <t>9690 - برامج لفائدة أطراف أخرى</t>
  </si>
  <si>
    <t>9700 - العمليات على السندات والقيم</t>
  </si>
  <si>
    <t>9710 - سداد القروض التي تقترضها البلدية لحسابها</t>
  </si>
  <si>
    <t>9790 - نفقات الدراسات والمتابعة والأبحاث</t>
  </si>
  <si>
    <t>✔ 9001 - دين البلدية الناجم عن قرض اقترضته لحساب مؤسساتها العمومية</t>
  </si>
  <si>
    <t>✔ 9011 - رواتب وأعباء الأعوان المتعاقدين</t>
  </si>
  <si>
    <t>✔ 9021 - مصالح الإدارة العامة والأرشيف</t>
  </si>
  <si>
    <t>✔ 9031 - نفقات تسيير وصيانة المدارس الابتدائية</t>
  </si>
  <si>
    <t>✔ 9041 - إنارة الطرقات البلدية</t>
  </si>
  <si>
    <t>✔ 9051 - التزويد بالماء الصالح للشرب</t>
  </si>
  <si>
    <t>✔ 9061 - الأشغال المنجزة بالاستغلال المباشر التصليحات الكبرى للعتاد والمنقولات</t>
  </si>
  <si>
    <t>✔ 9071 - مكتب الصحة البلدي</t>
  </si>
  <si>
    <t>✔ 9101 - الانتخابات</t>
  </si>
  <si>
    <t>✔ 9111 - الوقاية</t>
  </si>
  <si>
    <t>✔ 9121 - التعليم المهني والتمهين</t>
  </si>
  <si>
    <t>✔ 9131 - المخيمات الصيفية</t>
  </si>
  <si>
    <t>✔ 9141 - بيوت ودور الشباب</t>
  </si>
  <si>
    <t>✔ 9151 - المكتبات وقاعات المطالعة</t>
  </si>
  <si>
    <t>✔ 9161 - المدارس القرآنية</t>
  </si>
  <si>
    <t>✔ 9201 - المساعدة الاجتماعية للأشخاص المسنين وذوي الأمراض المزمنة والمعوزين</t>
  </si>
  <si>
    <t>✔ 9211 - مصلحة النشاط الاجتماعي</t>
  </si>
  <si>
    <t>✔ 9301 - الصناعة</t>
  </si>
  <si>
    <t>✔ 9311 - الأسواق ومساحات العرض</t>
  </si>
  <si>
    <t>✔ 9401 - الضرائب غير المباشرة</t>
  </si>
  <si>
    <t>✔ 9411 - تخصيص الخدمة العمومية</t>
  </si>
  <si>
    <t>✔ 9421 - تعويضات نقص القيم الجبائية</t>
  </si>
  <si>
    <t>✔ 9501 - المندوبيات والملحقات البلدية</t>
  </si>
  <si>
    <t>✔ 9511 - تهيئة وتجهيز الطرقات المنشآت الفنية والإنارة العمومية والمواقف</t>
  </si>
  <si>
    <t>✔ 9521 - التزويد بالماء الصالح للشرب</t>
  </si>
  <si>
    <t>✔ 9531 - مؤسسات ومراكز استقبال الطفولة الصغيرة</t>
  </si>
  <si>
    <t>✔ 9541 - المخابر</t>
  </si>
  <si>
    <t>✔ 9551 - النقل</t>
  </si>
  <si>
    <t>✔ 9561 - مراكز العبور ومراكز الاستقبال</t>
  </si>
  <si>
    <t>✔ 9571 - التجهيز الحرفي</t>
  </si>
  <si>
    <t>✔ 9581 - المذابح البلدية</t>
  </si>
  <si>
    <t>✔ 9591 - العتاد الحضري</t>
  </si>
  <si>
    <t>✔ 9601 - المؤسسات العمومية ذات الطابع الإداري</t>
  </si>
  <si>
    <t>✔ 9621 - التعاون الوطني ما بين البلديات</t>
  </si>
  <si>
    <t>✔ 9701 - الهبات والوصايا</t>
  </si>
  <si>
    <t>✔ 9711 - سداد القروض التي تقترضها البلدية لمؤسساتها العمومية</t>
  </si>
  <si>
    <t>✔ 9791 - الأرصدة المتبقية من الإعانات</t>
  </si>
  <si>
    <t>9001 - دين البلدية الناجم عن قرض اقترضته لحساب مؤسساتها العمومية</t>
  </si>
  <si>
    <t>9011 - رواتب وأعباء الأعوان المتعاقدين</t>
  </si>
  <si>
    <t>9021 - مصالح الإدارة العامة والأرشيف</t>
  </si>
  <si>
    <t>9031 - نفقات تسيير وصيانة المدارس الابتدائية</t>
  </si>
  <si>
    <t>9041 - إنارة الطرقات البلدية</t>
  </si>
  <si>
    <t>9051 - التزويد بالماء الصالح للشرب</t>
  </si>
  <si>
    <t>9061 - الأشغال المنجزة بالاستغلال المباشر التصليحات الكبرى للعتاد والمنقولات</t>
  </si>
  <si>
    <t>9071 - مكتب الصحة البلدي</t>
  </si>
  <si>
    <t>9101 - الانتخابات</t>
  </si>
  <si>
    <t>9111 - الوقاية</t>
  </si>
  <si>
    <t>9121 - التعليم المهني والتمهين</t>
  </si>
  <si>
    <t>9131 - المخيمات الصيفية</t>
  </si>
  <si>
    <t>9141 - بيوت ودور الشباب</t>
  </si>
  <si>
    <t>9151 - المكتبات وقاعات المطالعة</t>
  </si>
  <si>
    <t>9161 - المدارس القرآنية</t>
  </si>
  <si>
    <t>9201 - المساعدة الاجتماعية للأشخاص المسنين وذوي الأمراض المزمنة والمعوزين</t>
  </si>
  <si>
    <t>9211 - مصلحة النشاط الاجتماعي</t>
  </si>
  <si>
    <t>9301 - الصناعة</t>
  </si>
  <si>
    <t>9311 - الأسواق ومساحات العرض</t>
  </si>
  <si>
    <t>9401 - الضرائب غير المباشرة</t>
  </si>
  <si>
    <t>9411 - تخصيص الخدمة العمومية</t>
  </si>
  <si>
    <t>9421 - تعويضات نقص القيم الجبائية</t>
  </si>
  <si>
    <t>9501 - المندوبيات والملحقات البلدية</t>
  </si>
  <si>
    <t>9511 - تهيئة وتجهيز الطرقات المنشآت الفنية والإنارة العمومية والمواقف</t>
  </si>
  <si>
    <t>9521 - التزويد بالماء الصالح للشرب</t>
  </si>
  <si>
    <t>9531 - مؤسسات ومراكز استقبال الطفولة الصغيرة</t>
  </si>
  <si>
    <t>9541 - المخابر</t>
  </si>
  <si>
    <t>9551 - النقل</t>
  </si>
  <si>
    <t>9561 - مراكز العبور ومراكز الاستقبال</t>
  </si>
  <si>
    <t>9571 - التجهيز الحرفي</t>
  </si>
  <si>
    <t>9581 - المذابح البلدية</t>
  </si>
  <si>
    <t>9591 - العتاد الحضري</t>
  </si>
  <si>
    <t>9601 - المؤسسات العمومية ذات الطابع الإداري</t>
  </si>
  <si>
    <t>9621 - التعاون الوطني ما بين البلديات</t>
  </si>
  <si>
    <t>9701 - الهبات والوصايا</t>
  </si>
  <si>
    <t>9711 - سداد القروض التي تقترضها البلدية لمؤسساتها العمومية</t>
  </si>
  <si>
    <t>9791 - الأرصدة المتبقية من الإعانات</t>
  </si>
  <si>
    <t>✔ 9002 - الاقتطاع لنفقات التجهيز والاستثمار</t>
  </si>
  <si>
    <t>✔ 9012 - رواتب مختلفة</t>
  </si>
  <si>
    <t>✔ 9029 - مصالح الإدارة العامة الأخرى</t>
  </si>
  <si>
    <t>✔ 9032 - نفقات تسيير وصيانة الحظيرة البلدية</t>
  </si>
  <si>
    <t>✔ 9042 - إزاحة الثلوج وكسح الرمال عن الطرقات البلدية</t>
  </si>
  <si>
    <t>✔ 9052 - الكهرباء</t>
  </si>
  <si>
    <t>✔ 9062 - الأشغال المنجزة بالاستغلال المباشر، الطرق والشبكات</t>
  </si>
  <si>
    <t>✔ 9072 - التنظيف ورفع القمامات المنزلية والنفايات الصلبة ومعالجتها</t>
  </si>
  <si>
    <t>✔ 9102 - الخدمة الوطنية وإحصاء السكان</t>
  </si>
  <si>
    <t>✔ 9119 - المصالح الأخرى</t>
  </si>
  <si>
    <t>✔ 9122 - التعليم الثقافي والفني</t>
  </si>
  <si>
    <t>✔ 9132 - النقل المدرسي</t>
  </si>
  <si>
    <t>✔ 9142 - ساحات اللعب</t>
  </si>
  <si>
    <t>✔ 9152 - معاهد الموسيقى والمسرح</t>
  </si>
  <si>
    <t>✔ 9162 - الخدمات الجنائزية وتهيئة المقابر وصيانتها</t>
  </si>
  <si>
    <t>✔ 9202 - المساعدات والحماية الاجتماعية لذوي الاحتياجات الخاصة</t>
  </si>
  <si>
    <t>✔ 9212 - المصالح الاجتماعية ذات المحاسبة الخاصة بها</t>
  </si>
  <si>
    <t>✔ 9302 - التوزيع</t>
  </si>
  <si>
    <t>✔ 9312 - المذابح البلدية</t>
  </si>
  <si>
    <t>✔ 9409 - ضرائب ورسوم أخرى</t>
  </si>
  <si>
    <t>✔ 9412 - الإعانات الاستثنائية</t>
  </si>
  <si>
    <t>✔ 9429 - المخصصات الأخرى</t>
  </si>
  <si>
    <t>✔ 9502 - حظيرة البلدية</t>
  </si>
  <si>
    <t>✔ 9519 - أشغال الطرق الأخرى</t>
  </si>
  <si>
    <t>✔ 9522 - الكهرباء</t>
  </si>
  <si>
    <t>✔ 9532 - التجهيزات الرياضية</t>
  </si>
  <si>
    <t>✔ 9542 - التجهيزات المتعلقة بمواجهة الكوارث</t>
  </si>
  <si>
    <t>✔ 9552 - الاتصالات</t>
  </si>
  <si>
    <t>✔ 9563 - المساكن الإلزامية والوظيفية</t>
  </si>
  <si>
    <t>✔ 9572 - التجهيز السياحي</t>
  </si>
  <si>
    <t>✔ 9582 - المسمكات</t>
  </si>
  <si>
    <t>✔ 9592 - المفرغات</t>
  </si>
  <si>
    <t>✔ 9609 - المؤسسات الأخرى</t>
  </si>
  <si>
    <t>✔ 9622 - التعاون الدولي ما بين البلديات</t>
  </si>
  <si>
    <t>✔ 9702 - العمليات خارج البرامج على العقارات والمنقولات</t>
  </si>
  <si>
    <t>✔ 9712 - سداد القروض التي تضمنها البلدية</t>
  </si>
  <si>
    <t>✔ 9792 - الأرصدة المتبقية من السلفيات</t>
  </si>
  <si>
    <t>9002 - الاقتطاع لنفقات التجهيز والاستثمار</t>
  </si>
  <si>
    <t>9012 - رواتب مختلفة</t>
  </si>
  <si>
    <t>9029 - مصالح الإدارة العامة الأخرى</t>
  </si>
  <si>
    <t>9032 - نفقات تسيير وصيانة الحظيرة البلدية</t>
  </si>
  <si>
    <t>9042 - إزاحة الثلوج وكسح الرمال عن الطرقات البلدية</t>
  </si>
  <si>
    <t>9052 - الكهرباء</t>
  </si>
  <si>
    <t>9062 - الأشغال المنجزة بالاستغلال المباشر، الطرق والشبكات</t>
  </si>
  <si>
    <t>9072 - التنظيف ورفع القمامات المنزلية والنفايات الصلبة ومعالجتها</t>
  </si>
  <si>
    <t>9102 - الخدمة الوطنية وإحصاء السكان</t>
  </si>
  <si>
    <t>9119 - المصالح الأخرى</t>
  </si>
  <si>
    <t>9122 - التعليم الثقافي والفني</t>
  </si>
  <si>
    <t>9132 - النقل المدرسي</t>
  </si>
  <si>
    <t>9142 - ساحات اللعب</t>
  </si>
  <si>
    <t>9152 - معاهد الموسيقى والمسرح</t>
  </si>
  <si>
    <t>9162 - الخدمات الجنائزية وتهيئة المقابر وصيانتها</t>
  </si>
  <si>
    <t>9202 - المساعدات والحماية الاجتماعية لذوي الاحتياجات الخاصة</t>
  </si>
  <si>
    <t>9212 - المصالح الاجتماعية ذات المحاسبة الخاصة بها</t>
  </si>
  <si>
    <t>9302 - التوزيع</t>
  </si>
  <si>
    <t>9312 - المذابح البلدية</t>
  </si>
  <si>
    <t>9409 - ضرائب ورسوم أخرى</t>
  </si>
  <si>
    <t>9412 - الإعانات الاستثنائية</t>
  </si>
  <si>
    <t>9429 - المخصصات الأخرى</t>
  </si>
  <si>
    <t>9502 - حظيرة البلدية</t>
  </si>
  <si>
    <t>9519 - أشغال الطرق الأخرى</t>
  </si>
  <si>
    <t>9522 - الكهرباء</t>
  </si>
  <si>
    <t>9532 - التجهيزات الرياضية</t>
  </si>
  <si>
    <t>9542 - التجهيزات المتعلقة بمواجهة الكوارث</t>
  </si>
  <si>
    <t>9552 - الاتصالات</t>
  </si>
  <si>
    <t>9563 - المساكن الإلزامية والوظيفية</t>
  </si>
  <si>
    <t>9572 - التجهيز السياحي</t>
  </si>
  <si>
    <t>9582 - المسمكات</t>
  </si>
  <si>
    <t>9592 - المفرغات</t>
  </si>
  <si>
    <t>9609 - المؤسسات الأخرى</t>
  </si>
  <si>
    <t>9622 - التعاون الدولي ما بين البلديات</t>
  </si>
  <si>
    <t>9702 - العمليات خارج البرامج على العقارات والمنقولات</t>
  </si>
  <si>
    <t>9712 - سداد القروض التي تضمنها البلدية</t>
  </si>
  <si>
    <t>9792 - الأرصدة المتبقية من السلفيات</t>
  </si>
  <si>
    <t>✔ 9003 - التكاليف والعائدات غير المخصصة</t>
  </si>
  <si>
    <t>✔ 9013 - التكوين وتجديد المعارف</t>
  </si>
  <si>
    <t>✔ 9033 - نفقات تسيير وصيانة الورشات</t>
  </si>
  <si>
    <t>✔ 9043 - المساحات الخضراء والحدائق</t>
  </si>
  <si>
    <t>✔ 9053 - الغاز</t>
  </si>
  <si>
    <t>✔ 9063 - الأشغال المنجزة بالاستغلال المباشر، الحدائق والمساحات الخضراء</t>
  </si>
  <si>
    <t>✔ 9079 - مصالح النظافة وحفظ الصحة الأخرى</t>
  </si>
  <si>
    <t>✔ 9103 - الإعلام والاستقبال والاستشارات العمومية ومجموعات القرارات الإدارية</t>
  </si>
  <si>
    <t>✔ 9129 - أنواع أخرى من التعليم</t>
  </si>
  <si>
    <t>✔ 9133 - دور الحضانة وحدائق الأطفال</t>
  </si>
  <si>
    <t>✔ 9143 - الشواطئ والمسابح</t>
  </si>
  <si>
    <t>✔ 9153 - المراكز الثقافية</t>
  </si>
  <si>
    <t>✔ 9169 - المؤسسات الدينية الأخرى</t>
  </si>
  <si>
    <t>✔ 9209 - المساعدات الاجتماعية الأخرى</t>
  </si>
  <si>
    <t>✔ 9219 - المصالح والمؤسسات الاجتماعية الأخرى</t>
  </si>
  <si>
    <t>✔ 9303 - النقل</t>
  </si>
  <si>
    <t>✔ 9313 - المسمكات</t>
  </si>
  <si>
    <t>✔ 9419 - الممنوحات الأخرى</t>
  </si>
  <si>
    <t>✔ 9509 - المباني الإدارية الأخرى</t>
  </si>
  <si>
    <t>✔ 9523 - الغاز</t>
  </si>
  <si>
    <t>✔ 9533 - تجهيزات للمنشآت الثقافية</t>
  </si>
  <si>
    <t>✔ 9549 - التجهيزات الصحية والاجتماعية الأخرى</t>
  </si>
  <si>
    <t>✔ 9564 - المجموعات العقارية</t>
  </si>
  <si>
    <t>✔ 9573 - التجهيزات الفلاحية والري</t>
  </si>
  <si>
    <t>✔ 9589 - المصالح الأخرى</t>
  </si>
  <si>
    <t>✔ 9709 - العمليات خارج البرامج الأخرى المنقولة وغير المنقولة</t>
  </si>
  <si>
    <t>✔ 9713 - القروض التي تقدمها البلدية للغير من مواردها الخاصة</t>
  </si>
  <si>
    <t>✔ 9793 - تخصيصات البلدية لفائدة مؤسساتها العمومية</t>
  </si>
  <si>
    <t>9003 - التكاليف والعائدات غير المخصصة</t>
  </si>
  <si>
    <t>9013 - التكوين وتجديد المعارف</t>
  </si>
  <si>
    <t>9033 - نفقات تسيير وصيانة الورشات</t>
  </si>
  <si>
    <t>9043 - المساحات الخضراء والحدائق</t>
  </si>
  <si>
    <t>9053 - الغاز</t>
  </si>
  <si>
    <t>9063 - الأشغال المنجزة بالاستغلال المباشر، الحدائق والمساحات الخضراء</t>
  </si>
  <si>
    <t>9079 - مصالح النظافة وحفظ الصحة الأخرى</t>
  </si>
  <si>
    <t>9103 - الإعلام والاستقبال والاستشارات العمومية ومجموعات القرارات الإدارية</t>
  </si>
  <si>
    <t>9129 - أنواع أخرى من التعليم</t>
  </si>
  <si>
    <t>9133 - دور الحضانة وحدائق الأطفال</t>
  </si>
  <si>
    <t>9143 - الشواطئ والمسابح</t>
  </si>
  <si>
    <t>9153 - المراكز الثقافية</t>
  </si>
  <si>
    <t>9169 - المؤسسات الدينية الأخرى</t>
  </si>
  <si>
    <t>9209 - المساعدات الاجتماعية الأخرى</t>
  </si>
  <si>
    <t>9219 - المصالح والمؤسسات الاجتماعية الأخرى</t>
  </si>
  <si>
    <t>9303 - النقل</t>
  </si>
  <si>
    <t>9313 - المسمكات</t>
  </si>
  <si>
    <t>9419 - الممنوحات الأخرى</t>
  </si>
  <si>
    <t>9509 - المباني الإدارية الأخرى</t>
  </si>
  <si>
    <t>9523 - الغاز</t>
  </si>
  <si>
    <t>9533 - تجهيزات للمنشآت الثقافية</t>
  </si>
  <si>
    <t>9549 - التجهيزات الصحية والاجتماعية الأخرى</t>
  </si>
  <si>
    <t>9564 - المجموعات العقارية</t>
  </si>
  <si>
    <t>9573 - التجهيزات الفلاحية والري</t>
  </si>
  <si>
    <t>9589 - المصالح الأخرى</t>
  </si>
  <si>
    <t>9709 - العمليات خارج البرامج الأخرى المنقولة وغير المنقولة</t>
  </si>
  <si>
    <t>9713 - القروض التي تقدمها البلدية للغير من مواردها الخاصة</t>
  </si>
  <si>
    <t>9793 - تخصيصات البلدية لفائدة مؤسساتها العمومية</t>
  </si>
  <si>
    <t>✔ 9009 - التكاليف والعائدات المالية الأخرى</t>
  </si>
  <si>
    <t>✔ 9034 - المساكن الإلزامية والوظيفية</t>
  </si>
  <si>
    <t>✔ 9044 - المخابر</t>
  </si>
  <si>
    <t>✔ 9054 - شبكات التكنولوجيات الجديدة</t>
  </si>
  <si>
    <t>✔ 9069 - أشغال أخرى منجزة بالاستغلال المباشر</t>
  </si>
  <si>
    <t>✔ 9104 - الأعياد الحفلات المناسبات والزيارات الرسمية</t>
  </si>
  <si>
    <t>✔ 9139 - المصالح الاجتماعية - المدرسية الأخرى</t>
  </si>
  <si>
    <t>✔ 9149 - تشجيعات للرياضات</t>
  </si>
  <si>
    <t>✔ 9159 - تشجيع ترقية الحركة الجمعوية الثقافية</t>
  </si>
  <si>
    <t>✔ 9304 - الصناعة التقليدية</t>
  </si>
  <si>
    <t>✔ 9314 - قاعات السينما والقاعات الترفيهية الأخرى</t>
  </si>
  <si>
    <t>✔ 9524 - شبكات التكنولوجيات الجديدة</t>
  </si>
  <si>
    <t>✔ 9534 - الأرشيف، المكتبات وقاعات المطالعة والصرح التاريخي</t>
  </si>
  <si>
    <t>✔ 9719 - القروض التي تقدمها البلدية لمؤسساتها العمومية</t>
  </si>
  <si>
    <t>✔ 9794 - إعانات التجهيز لفائدة الجماعات المحلية</t>
  </si>
  <si>
    <t>9009 - التكاليف والعائدات المالية الأخرى</t>
  </si>
  <si>
    <t>9034 - المساكن الإلزامية والوظيفية</t>
  </si>
  <si>
    <t>9044 - المخابر</t>
  </si>
  <si>
    <t>9054 - شبكات التكنولوجيات الجديدة</t>
  </si>
  <si>
    <t>9069 - أشغال أخرى منجزة بالاستغلال المباشر</t>
  </si>
  <si>
    <t>9104 - الأعياد الحفلات المناسبات والزيارات الرسمية</t>
  </si>
  <si>
    <t>9139 - المصالح الاجتماعية - المدرسية الأخرى</t>
  </si>
  <si>
    <t>9149 - تشجيعات للرياضات</t>
  </si>
  <si>
    <t>9159 - تشجيع ترقية الحركة الجمعوية الثقافية</t>
  </si>
  <si>
    <t>9304 - الصناعة التقليدية</t>
  </si>
  <si>
    <t>9314 - قاعات السينما والقاعات الترفيهية الأخرى</t>
  </si>
  <si>
    <t>9524 - شبكات التكنولوجيات الجديدة</t>
  </si>
  <si>
    <t>9534 - الأرشيف، المكتبات وقاعات المطالعة والصرح التاريخي</t>
  </si>
  <si>
    <t>9719 - القروض التي تقدمها البلدية لمؤسساتها العمومية</t>
  </si>
  <si>
    <t>9794 - إعانات التجهيز لفائدة الجماعات المحلية</t>
  </si>
  <si>
    <t>✔ 9039 - نفقات تسيير وصيانة المصالح الأخرى غير المنتجة للمداخيل</t>
  </si>
  <si>
    <t>✔ 9049 - تكاليف أخرى للطرقات</t>
  </si>
  <si>
    <t>✔ 9059 - الشبكات الأخرى</t>
  </si>
  <si>
    <t>✔ 9105 - التعاون ما بين البلديات والتوأمة</t>
  </si>
  <si>
    <t>✔ 9305 - السياحة</t>
  </si>
  <si>
    <t>✔ 9315 - المواقف والمحاشر</t>
  </si>
  <si>
    <t>✔ 9529 - الشبكات الأخرى</t>
  </si>
  <si>
    <t>✔ 9535 - برامج التجهيز الخاصة بالعبادة والمقابر</t>
  </si>
  <si>
    <t>✔ 9799 - الفائض المتوفر</t>
  </si>
  <si>
    <t>9039 - نفقات تسيير وصيانة المصالح الأخرى غير المنتجة للمداخيل</t>
  </si>
  <si>
    <t>9049 - تكاليف أخرى للطرقات</t>
  </si>
  <si>
    <t>9059 - الشبكات الأخرى</t>
  </si>
  <si>
    <t>9105 - التعاون ما بين البلديات والتوأمة</t>
  </si>
  <si>
    <t>9305 - السياحة</t>
  </si>
  <si>
    <t>9315 - المواقف والمحاشر</t>
  </si>
  <si>
    <t>9529 - الشبكات الأخرى</t>
  </si>
  <si>
    <t>9535 - برامج التجهيز الخاصة بالعبادة والمقابر</t>
  </si>
  <si>
    <t>9799 - الفائض المتوفر</t>
  </si>
  <si>
    <t>✔ 9109 - المصالح الإدارية الأخرى</t>
  </si>
  <si>
    <t>✔ 9309 - المصالح الاقتصادية الأخرى</t>
  </si>
  <si>
    <t>✔ 9316 - فضاءات الإشهار</t>
  </si>
  <si>
    <t>✔ 9539 - التجهيزات الرياضية والثقافية والترفيهية الأخرى</t>
  </si>
  <si>
    <t>9109 - المصالح الإدارية الأخرى</t>
  </si>
  <si>
    <t>9309 - المصالح الاقتصادية الأخرى</t>
  </si>
  <si>
    <t>9316 - فضاءات الإشهار</t>
  </si>
  <si>
    <t>9539 - التجهيزات الرياضية والثقافية والترفيهية الأخرى</t>
  </si>
  <si>
    <t>✔ 9319 - الأملاك الأخرى</t>
  </si>
  <si>
    <t>9319 - الأملاك الأخرى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</si>
</sst>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rial"/>
      <family val="2"/>
      <scheme val="minor"/>
    </font>
    <font>
      <b/>
      <sz val="14"/>
      <color rgb="FF1F4E78"/>
      <name val="Calibri"/>
    </font>
    <font>
      <b/>
      <sz val="11"/>
      <color rgb="FFFFFFFF"/>
      <name val="Calibri"/>
    </font>
    <font>
      <b/>
      <sz val="10"/>
      <color rgb="FFFFFFFF"/>
      <name val="Calibri"/>
    </font>
    <font>
      <b/>
      <sz val="11"/>
      <color rgb="FF1F4E78"/>
      <name val="Calibri"/>
    </font>
    <font>
      <b/>
      <sz val="10"/>
      <color rgb="FF000000"/>
      <name val="Calibri"/>
    </font>
    <font>
      <sz val="10"/>
      <color rgb="FF000000"/>
      <name val="Calibri"/>
    </font>
    <font>
      <b/>
      <sz val="11"/>
      <color rgb="FFC00000"/>
      <name val="Calibri"/>
    </font>
    <font>
      <b/>
      <sz val="11"/>
      <name val="Arial"/>
    </font>
    <font>
      <b/>
      <sz val="14"/>
      <color rgb="FFFFFFFF"/>
      <name val="Calibri"/>
    </font>
    <font>
      <i/>
      <sz val="10"/>
      <color rgb="FF333333"/>
      <name val="Calibri"/>
    </font>
    <font>
      <b/>
      <sz val="11"/>
      <color rgb="FFFFFFFF"/>
      <name val="Calibri"/>
    </font>
    <font>
      <b/>
      <sz val="11"/>
      <color rgb="FF385723"/>
      <name val="Calibri"/>
    </font>
    <font>
      <b/>
      <sz val="11"/>
      <color rgb="FF000000"/>
      <name val="Calibri"/>
    </font>
    <font>
      <b/>
      <sz val="11"/>
      <color rgb="FF1F4E78"/>
      <name val="Calibri"/>
    </font>
  </fonts>
  <fills count="12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  <fill>
      <patternFill patternType="solid">
        <fgColor rgb="FF2F5597"/>
        <bgColor rgb="FF2F5597"/>
      </patternFill>
    </fill>
    <fill>
      <patternFill patternType="solid">
        <fgColor rgb="FFF2F2F2"/>
        <bgColor rgb="FFF2F2F2"/>
      </patternFill>
    </fill>
    <fill>
      <patternFill patternType="solid">
        <fgColor rgb="FFD9E1F2"/>
        <bgColor rgb="FFD9E1F2"/>
      </patternFill>
    </fill>
    <fill>
      <patternFill patternType="solid">
        <fgColor rgb="FF1F4E78"/>
        <bgColor rgb="FF1F4E78"/>
      </patternFill>
    </fill>
    <fill>
      <patternFill patternType="solid">
        <fgColor rgb="FFD9E1F2"/>
        <bgColor rgb="FFD9E1F2"/>
      </patternFill>
    </fill>
    <fill>
      <patternFill patternType="solid">
        <fgColor rgb="FF2F5597"/>
        <bgColor rgb="FF2F5597"/>
      </patternFill>
    </fill>
    <fill>
      <patternFill patternType="solid">
        <fgColor rgb="FFFFF2CC"/>
        <bgColor rgb="FFFFF2CC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medium">
        <color rgb="FF1F4E78"/>
      </top>
      <bottom style="medium">
        <color rgb="FF1F4E78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 style="medium">
        <color rgb="FF1F4E78"/>
      </top>
      <bottom style="double">
        <color rgb="FF1F4E78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3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right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right" vertical="center" wrapText="1"/>
    </xf>
    <xf numFmtId="0" fontId="0" fillId="3" borderId="0" xfId="0" applyFill="1"/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 wrapText="1"/>
    </xf>
    <xf numFmtId="0" fontId="0" fillId="0" borderId="1" xfId="0" applyBorder="1"/>
    <xf numFmtId="0" fontId="5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right" vertical="center" wrapText="1"/>
    </xf>
    <xf numFmtId="0" fontId="0" fillId="4" borderId="1" xfId="0" applyFill="1" applyBorder="1"/>
    <xf numFmtId="4" fontId="7" fillId="0" borderId="1" xfId="0" applyNumberFormat="1" applyFont="1" applyBorder="1" applyAlignment="1">
      <alignment horizontal="right"/>
    </xf>
    <xf numFmtId="4" fontId="7" fillId="4" borderId="1" xfId="0" applyNumberFormat="1" applyFont="1" applyFill="1" applyBorder="1" applyAlignment="1">
      <alignment horizontal="right"/>
    </xf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11" fillId="8" borderId="2" xfId="0" applyFont="1" applyFill="1" applyBorder="1" applyAlignment="1">
      <alignment horizontal="center" vertical="center" wrapText="1"/>
    </xf>
    <xf numFmtId="4" fontId="11" fillId="8" borderId="2" xfId="0" applyNumberFormat="1" applyFont="1" applyFill="1" applyBorder="1" applyAlignment="1">
      <alignment horizontal="center" vertical="center" wrapText="1"/>
    </xf>
    <xf numFmtId="1" fontId="0" fillId="9" borderId="3" xfId="0" applyNumberFormat="1" applyFill="1" applyBorder="1" applyAlignment="1">
      <alignment horizontal="center" vertical="center"/>
    </xf>
    <xf numFmtId="49" fontId="0" fillId="10" borderId="3" xfId="0" applyNumberFormat="1" applyFill="1" applyBorder="1" applyAlignment="1">
      <alignment horizontal="right" vertical="center"/>
    </xf>
    <xf numFmtId="4" fontId="0" fillId="9" borderId="3" xfId="0" applyNumberFormat="1" applyFill="1" applyBorder="1" applyAlignment="1">
      <alignment horizontal="right" vertical="center"/>
    </xf>
    <xf numFmtId="49" fontId="0" fillId="11" borderId="3" xfId="0" applyNumberFormat="1" applyFill="1" applyBorder="1" applyAlignment="1">
      <alignment horizontal="right" vertical="center"/>
    </xf>
    <xf numFmtId="49" fontId="8" fillId="11" borderId="3" xfId="0" applyNumberFormat="1" applyFont="1" applyFill="1" applyBorder="1" applyAlignment="1">
      <alignment horizontal="right" vertical="center"/>
    </xf>
    <xf numFmtId="4" fontId="8" fillId="9" borderId="3" xfId="0" applyNumberFormat="1" applyFont="1" applyFill="1" applyBorder="1" applyAlignment="1">
      <alignment horizontal="right" vertical="center"/>
    </xf>
    <xf numFmtId="4" fontId="14" fillId="7" borderId="4" xfId="0" applyNumberFormat="1" applyFont="1" applyFill="1" applyBorder="1" applyAlignment="1">
      <alignment horizontal="right" vertical="center"/>
    </xf>
    <xf numFmtId="49" fontId="12" fillId="10" borderId="3" xfId="0" applyNumberFormat="1" applyFont="1" applyFill="1" applyBorder="1" applyAlignment="1">
      <alignment horizontal="right" vertical="center"/>
    </xf>
    <xf numFmtId="49" fontId="12" fillId="9" borderId="3" xfId="0" applyNumberFormat="1" applyFont="1" applyFill="1" applyBorder="1" applyAlignment="1">
      <alignment horizontal="right" vertical="center"/>
    </xf>
    <xf numFmtId="49" fontId="13" fillId="11" borderId="3" xfId="0" applyNumberFormat="1" applyFont="1" applyFill="1" applyBorder="1" applyAlignment="1">
      <alignment horizontal="right" vertical="center"/>
    </xf>
    <xf numFmtId="49" fontId="13" fillId="10" borderId="3" xfId="0" applyNumberFormat="1" applyFont="1" applyFill="1" applyBorder="1" applyAlignment="1">
      <alignment horizontal="right" vertical="center"/>
    </xf>
    <xf numFmtId="49" fontId="12" fillId="11" borderId="3" xfId="0" applyNumberFormat="1" applyFont="1" applyFill="1" applyBorder="1" applyAlignment="1">
      <alignment horizontal="right" vertical="center"/>
    </xf>
    <xf numFmtId="1" fontId="8" fillId="9" borderId="3" xfId="0" applyNumberFormat="1" applyFont="1" applyFill="1" applyBorder="1" applyAlignment="1">
      <alignment horizontal="center" vertical="center"/>
    </xf>
    <xf numFmtId="0" fontId="10" fillId="7" borderId="0" xfId="0" applyFont="1" applyFill="1" applyAlignment="1">
      <alignment horizontal="center" vertical="center"/>
    </xf>
    <xf numFmtId="0" fontId="0" fillId="0" borderId="0" xfId="0"/>
    <xf numFmtId="0" fontId="9" fillId="6" borderId="0" xfId="0" applyFont="1" applyFill="1" applyAlignment="1">
      <alignment horizontal="center" vertical="center"/>
    </xf>
    <xf numFmtId="0" fontId="14" fillId="7" borderId="4" xfId="0" applyFont="1" applyFill="1" applyBorder="1" applyAlignment="1">
      <alignment horizontal="center" vertical="center"/>
    </xf>
    <xf numFmtId="0" fontId="0" fillId="7" borderId="4" xfId="0" applyFill="1" applyBorder="1"/>
    <xf numFmtId="0" fontId="1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right" vertical="center" wrapText="1"/>
    </xf>
    <xf numFmtId="0" fontId="4" fillId="5" borderId="0" xfId="0" applyFont="1" applyFill="1" applyAlignment="1">
      <alignment horizontal="right" vertical="center" wrapText="1"/>
    </xf>
    <xf numFmtId="0" fontId="2" fillId="2" borderId="0" xfId="0" applyFont="1" applyFill="1" applyAlignment="1">
      <alignment horizontal="center" vertical="center" wrapText="1"/>
    </xf>
  </cellXfs>
  <cellStyles count="1">
    <cellStyle name="عادي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 /><Relationship Id="rId13" Type="http://schemas.openxmlformats.org/officeDocument/2006/relationships/worksheet" Target="worksheets/sheet13.xml" /><Relationship Id="rId18" Type="http://schemas.openxmlformats.org/officeDocument/2006/relationships/worksheet" Target="worksheets/sheet18.xml" /><Relationship Id="rId26" Type="http://schemas.openxmlformats.org/officeDocument/2006/relationships/worksheet" Target="worksheets/sheet26.xml" /><Relationship Id="rId39" Type="http://schemas.openxmlformats.org/officeDocument/2006/relationships/worksheet" Target="worksheets/sheet39.xml" /><Relationship Id="rId3" Type="http://schemas.openxmlformats.org/officeDocument/2006/relationships/worksheet" Target="worksheets/sheet3.xml" /><Relationship Id="rId21" Type="http://schemas.openxmlformats.org/officeDocument/2006/relationships/worksheet" Target="worksheets/sheet21.xml" /><Relationship Id="rId34" Type="http://schemas.openxmlformats.org/officeDocument/2006/relationships/worksheet" Target="worksheets/sheet34.xml" /><Relationship Id="rId42" Type="http://schemas.openxmlformats.org/officeDocument/2006/relationships/worksheet" Target="worksheets/sheet42.xml" /><Relationship Id="rId47" Type="http://schemas.openxmlformats.org/officeDocument/2006/relationships/calcChain" Target="calcChain.xml" /><Relationship Id="rId7" Type="http://schemas.openxmlformats.org/officeDocument/2006/relationships/worksheet" Target="worksheets/sheet7.xml" /><Relationship Id="rId12" Type="http://schemas.openxmlformats.org/officeDocument/2006/relationships/worksheet" Target="worksheets/sheet12.xml" /><Relationship Id="rId17" Type="http://schemas.openxmlformats.org/officeDocument/2006/relationships/worksheet" Target="worksheets/sheet17.xml" /><Relationship Id="rId25" Type="http://schemas.openxmlformats.org/officeDocument/2006/relationships/worksheet" Target="worksheets/sheet25.xml" /><Relationship Id="rId33" Type="http://schemas.openxmlformats.org/officeDocument/2006/relationships/worksheet" Target="worksheets/sheet33.xml" /><Relationship Id="rId38" Type="http://schemas.openxmlformats.org/officeDocument/2006/relationships/worksheet" Target="worksheets/sheet38.xml" /><Relationship Id="rId46" Type="http://schemas.openxmlformats.org/officeDocument/2006/relationships/sharedStrings" Target="sharedStrings.xml" /><Relationship Id="rId2" Type="http://schemas.openxmlformats.org/officeDocument/2006/relationships/worksheet" Target="worksheets/sheet2.xml" /><Relationship Id="rId16" Type="http://schemas.openxmlformats.org/officeDocument/2006/relationships/worksheet" Target="worksheets/sheet16.xml" /><Relationship Id="rId20" Type="http://schemas.openxmlformats.org/officeDocument/2006/relationships/worksheet" Target="worksheets/sheet20.xml" /><Relationship Id="rId29" Type="http://schemas.openxmlformats.org/officeDocument/2006/relationships/worksheet" Target="worksheets/sheet29.xml" /><Relationship Id="rId41" Type="http://schemas.openxmlformats.org/officeDocument/2006/relationships/worksheet" Target="worksheets/sheet41.xml" /><Relationship Id="rId1" Type="http://schemas.openxmlformats.org/officeDocument/2006/relationships/worksheet" Target="worksheets/sheet1.xml" /><Relationship Id="rId6" Type="http://schemas.openxmlformats.org/officeDocument/2006/relationships/worksheet" Target="worksheets/sheet6.xml" /><Relationship Id="rId11" Type="http://schemas.openxmlformats.org/officeDocument/2006/relationships/worksheet" Target="worksheets/sheet11.xml" /><Relationship Id="rId24" Type="http://schemas.openxmlformats.org/officeDocument/2006/relationships/worksheet" Target="worksheets/sheet24.xml" /><Relationship Id="rId32" Type="http://schemas.openxmlformats.org/officeDocument/2006/relationships/worksheet" Target="worksheets/sheet32.xml" /><Relationship Id="rId37" Type="http://schemas.openxmlformats.org/officeDocument/2006/relationships/worksheet" Target="worksheets/sheet37.xml" /><Relationship Id="rId40" Type="http://schemas.openxmlformats.org/officeDocument/2006/relationships/worksheet" Target="worksheets/sheet40.xml" /><Relationship Id="rId45" Type="http://schemas.openxmlformats.org/officeDocument/2006/relationships/styles" Target="styles.xml" /><Relationship Id="rId5" Type="http://schemas.openxmlformats.org/officeDocument/2006/relationships/worksheet" Target="worksheets/sheet5.xml" /><Relationship Id="rId15" Type="http://schemas.openxmlformats.org/officeDocument/2006/relationships/worksheet" Target="worksheets/sheet15.xml" /><Relationship Id="rId23" Type="http://schemas.openxmlformats.org/officeDocument/2006/relationships/worksheet" Target="worksheets/sheet23.xml" /><Relationship Id="rId28" Type="http://schemas.openxmlformats.org/officeDocument/2006/relationships/worksheet" Target="worksheets/sheet28.xml" /><Relationship Id="rId36" Type="http://schemas.openxmlformats.org/officeDocument/2006/relationships/worksheet" Target="worksheets/sheet36.xml" /><Relationship Id="rId10" Type="http://schemas.openxmlformats.org/officeDocument/2006/relationships/worksheet" Target="worksheets/sheet10.xml" /><Relationship Id="rId19" Type="http://schemas.openxmlformats.org/officeDocument/2006/relationships/worksheet" Target="worksheets/sheet19.xml" /><Relationship Id="rId31" Type="http://schemas.openxmlformats.org/officeDocument/2006/relationships/worksheet" Target="worksheets/sheet31.xml" /><Relationship Id="rId44" Type="http://schemas.openxmlformats.org/officeDocument/2006/relationships/theme" Target="theme/theme1.xml" /><Relationship Id="rId4" Type="http://schemas.openxmlformats.org/officeDocument/2006/relationships/worksheet" Target="worksheets/sheet4.xml" /><Relationship Id="rId9" Type="http://schemas.openxmlformats.org/officeDocument/2006/relationships/worksheet" Target="worksheets/sheet9.xml" /><Relationship Id="rId14" Type="http://schemas.openxmlformats.org/officeDocument/2006/relationships/worksheet" Target="worksheets/sheet14.xml" /><Relationship Id="rId22" Type="http://schemas.openxmlformats.org/officeDocument/2006/relationships/worksheet" Target="worksheets/sheet22.xml" /><Relationship Id="rId27" Type="http://schemas.openxmlformats.org/officeDocument/2006/relationships/worksheet" Target="worksheets/sheet27.xml" /><Relationship Id="rId30" Type="http://schemas.openxmlformats.org/officeDocument/2006/relationships/worksheet" Target="worksheets/sheet30.xml" /><Relationship Id="rId35" Type="http://schemas.openxmlformats.org/officeDocument/2006/relationships/worksheet" Target="worksheets/sheet35.xml" /><Relationship Id="rId43" Type="http://schemas.openxmlformats.org/officeDocument/2006/relationships/worksheet" Target="worksheets/sheet4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4"/>
  <sheetViews>
    <sheetView rightToLeft="1" tabSelected="1" topLeftCell="E25" workbookViewId="0">
      <selection activeCell="E37" sqref="E37"/>
    </sheetView>
  </sheetViews>
  <sheetFormatPr defaultRowHeight="13.5" x14ac:dyDescent="0.15"/>
  <cols>
    <col min="1" max="1" width="14.953125" style="15" customWidth="1"/>
    <col min="2" max="2" width="44.9921875" style="15" customWidth="1"/>
    <col min="3" max="3" width="15.93359375" style="15" customWidth="1"/>
    <col min="4" max="4" width="38.00390625" style="15" customWidth="1"/>
    <col min="5" max="5" width="48.0546875" style="15" customWidth="1"/>
    <col min="6" max="6" width="21.94140625" style="15" customWidth="1"/>
  </cols>
  <sheetData>
    <row r="1" spans="1:6" ht="39.950000000000003" customHeight="1" x14ac:dyDescent="0.15">
      <c r="A1" s="34" t="s">
        <v>0</v>
      </c>
      <c r="B1" s="33"/>
      <c r="C1" s="33"/>
      <c r="D1" s="33"/>
      <c r="E1" s="33"/>
      <c r="F1" s="33"/>
    </row>
    <row r="2" spans="1:6" ht="24.95" customHeight="1" x14ac:dyDescent="0.15">
      <c r="A2" s="32" t="s">
        <v>1</v>
      </c>
      <c r="B2" s="33"/>
      <c r="C2" s="33"/>
      <c r="D2" s="33"/>
      <c r="E2" s="33"/>
      <c r="F2" s="33"/>
    </row>
    <row r="3" spans="1:6" ht="30" customHeight="1" x14ac:dyDescent="0.2">
      <c r="A3" s="17" t="s">
        <v>2</v>
      </c>
      <c r="B3" s="17" t="s">
        <v>3</v>
      </c>
      <c r="C3" s="18" t="s">
        <v>4</v>
      </c>
      <c r="D3" s="18" t="s">
        <v>5</v>
      </c>
      <c r="E3" s="18" t="s">
        <v>6</v>
      </c>
      <c r="F3" s="18" t="s">
        <v>7</v>
      </c>
    </row>
    <row r="4" spans="1:6" ht="21.95" customHeight="1" x14ac:dyDescent="0.15">
      <c r="A4" s="19">
        <v>60</v>
      </c>
      <c r="B4" s="20" t="str">
        <f>IFERROR(VLOOKUP(A4, دليل_المواد!$A:$D, 2, FALSE), "")</f>
        <v>العجز المرحل</v>
      </c>
      <c r="C4" s="19">
        <f>IFERROR(VLOOKUP(A4, دليل_المواد!$A:$D, 3, FALSE), "")</f>
        <v>950</v>
      </c>
      <c r="D4" s="26" t="str">
        <f>IFERROR(VLOOKUP(A4, دليل_المواد!$A:$D, 4, FALSE), "")</f>
        <v>الباب 950 - البنايات والتجهيزات الإدارية</v>
      </c>
      <c r="E4" s="27" t="s">
        <v>8</v>
      </c>
      <c r="F4" s="21"/>
    </row>
    <row r="5" spans="1:6" ht="21.95" customHeight="1" x14ac:dyDescent="0.15">
      <c r="A5" s="19">
        <v>65</v>
      </c>
      <c r="B5" s="22" t="str">
        <f>IFERROR(VLOOKUP(A5, دليل_المواد!$A:$D, 2, FALSE), "")</f>
        <v>فائض نفقات التجهيز والاستثمار</v>
      </c>
      <c r="C5" s="19">
        <f>IFERROR(VLOOKUP(A5, دليل_المواد!$A:$D, 3, FALSE), "")</f>
        <v>979</v>
      </c>
      <c r="D5" s="28" t="str">
        <f>IFERROR(VLOOKUP(A5, دليل_المواد!$A:$D, 4, FALSE), "")</f>
        <v>الباب 979 - العمليات الأخرى الخارجة عن البرامج</v>
      </c>
      <c r="E5" s="27" t="s">
        <v>9</v>
      </c>
      <c r="F5" s="21"/>
    </row>
    <row r="6" spans="1:6" ht="21.95" customHeight="1" x14ac:dyDescent="0.15">
      <c r="A6" s="19">
        <v>68</v>
      </c>
      <c r="B6" s="20" t="str">
        <f>IFERROR(VLOOKUP(A6, دليل_المواد!$A:$D, 2, FALSE), "")</f>
        <v>المخصصات لحساب الإهتلاك والمؤونات</v>
      </c>
      <c r="C6" s="19">
        <f>IFERROR(VLOOKUP(A6, دليل_المواد!$A:$D, 3, FALSE), "")</f>
        <v>900</v>
      </c>
      <c r="D6" s="29" t="str">
        <f>IFERROR(VLOOKUP(A6, دليل_المواد!$A:$D, 4, FALSE), "")</f>
        <v>الباب 900 - المصالح المالية</v>
      </c>
      <c r="E6" s="27" t="s">
        <v>10</v>
      </c>
      <c r="F6" s="21"/>
    </row>
    <row r="7" spans="1:6" ht="21.95" customHeight="1" x14ac:dyDescent="0.15">
      <c r="A7" s="19">
        <v>83</v>
      </c>
      <c r="B7" s="22" t="str">
        <f>IFERROR(VLOOKUP(A7, دليل_المواد!$A:$D, 2, FALSE), "")</f>
        <v>اقتطاع لأجل نفقات التجهيز والاستثمار</v>
      </c>
      <c r="C7" s="19">
        <f>IFERROR(VLOOKUP(A7, دليل_المواد!$A:$D, 3, FALSE), "")</f>
        <v>900</v>
      </c>
      <c r="D7" s="28" t="str">
        <f>IFERROR(VLOOKUP(A7, دليل_المواد!$A:$D, 4, FALSE), "")</f>
        <v>الباب 900 - المصالح المالية</v>
      </c>
      <c r="E7" s="27" t="s">
        <v>10</v>
      </c>
      <c r="F7" s="21"/>
    </row>
    <row r="8" spans="1:6" ht="21.95" customHeight="1" x14ac:dyDescent="0.15">
      <c r="A8" s="19">
        <v>100</v>
      </c>
      <c r="B8" s="20" t="str">
        <f>IFERROR(VLOOKUP(A8, دليل_المواد!$A:$D, 2, FALSE), "")</f>
        <v>اقتطاع من إيرادات التسيير</v>
      </c>
      <c r="C8" s="19">
        <f>IFERROR(VLOOKUP(A8, دليل_المواد!$A:$D, 3, FALSE), "")</f>
        <v>950</v>
      </c>
      <c r="D8" s="26" t="str">
        <f>IFERROR(VLOOKUP(A8, دليل_المواد!$A:$D, 4, FALSE), "")</f>
        <v>الباب 950 - البنايات والتجهيزات الإدارية</v>
      </c>
      <c r="E8" s="27" t="s">
        <v>8</v>
      </c>
      <c r="F8" s="21"/>
    </row>
    <row r="9" spans="1:6" ht="21.95" customHeight="1" x14ac:dyDescent="0.15">
      <c r="A9" s="19">
        <v>103</v>
      </c>
      <c r="B9" s="22" t="str">
        <f>IFERROR(VLOOKUP(A9, دليل_المواد!$A:$D, 2, FALSE), "")</f>
        <v>الهبات والوصايا</v>
      </c>
      <c r="C9" s="19">
        <f>IFERROR(VLOOKUP(A9, دليل_المواد!$A:$D, 3, FALSE), "")</f>
        <v>950</v>
      </c>
      <c r="D9" s="30" t="str">
        <f>IFERROR(VLOOKUP(A9, دليل_المواد!$A:$D, 4, FALSE), "")</f>
        <v>الباب 950 - البنايات والتجهيزات الإدارية</v>
      </c>
      <c r="E9" s="27" t="s">
        <v>8</v>
      </c>
      <c r="F9" s="21"/>
    </row>
    <row r="10" spans="1:6" ht="21.95" customHeight="1" x14ac:dyDescent="0.15">
      <c r="A10" s="19">
        <v>104</v>
      </c>
      <c r="B10" s="20" t="str">
        <f>IFERROR(VLOOKUP(A10, دليل_المواد!$A:$D, 2, FALSE), "")</f>
        <v>إعانات الدولة</v>
      </c>
      <c r="C10" s="19">
        <f>IFERROR(VLOOKUP(A10, دليل_المواد!$A:$D, 3, FALSE), "")</f>
        <v>950</v>
      </c>
      <c r="D10" s="26" t="str">
        <f>IFERROR(VLOOKUP(A10, دليل_المواد!$A:$D, 4, FALSE), "")</f>
        <v>الباب 950 - البنايات والتجهيزات الإدارية</v>
      </c>
      <c r="E10" s="27" t="s">
        <v>8</v>
      </c>
      <c r="F10" s="21"/>
    </row>
    <row r="11" spans="1:6" ht="21.95" customHeight="1" x14ac:dyDescent="0.15">
      <c r="A11" s="19">
        <v>105</v>
      </c>
      <c r="B11" s="22" t="str">
        <f>IFERROR(VLOOKUP(A11, دليل_المواد!$A:$D, 2, FALSE), "")</f>
        <v>إعانات الولاية</v>
      </c>
      <c r="C11" s="19">
        <f>IFERROR(VLOOKUP(A11, دليل_المواد!$A:$D, 3, FALSE), "")</f>
        <v>950</v>
      </c>
      <c r="D11" s="30" t="str">
        <f>IFERROR(VLOOKUP(A11, دليل_المواد!$A:$D, 4, FALSE), "")</f>
        <v>الباب 950 - البنايات والتجهيزات الإدارية</v>
      </c>
      <c r="E11" s="27" t="s">
        <v>8</v>
      </c>
      <c r="F11" s="21"/>
    </row>
    <row r="12" spans="1:6" ht="21.95" customHeight="1" x14ac:dyDescent="0.15">
      <c r="A12" s="19">
        <v>106</v>
      </c>
      <c r="B12" s="20" t="str">
        <f>IFERROR(VLOOKUP(A12, دليل_المواد!$A:$D, 2, FALSE), "")</f>
        <v>مخصصات صندوق التضامن والضمان للجماعات المحلية</v>
      </c>
      <c r="C12" s="19">
        <f>IFERROR(VLOOKUP(A12, دليل_المواد!$A:$D, 3, FALSE), "")</f>
        <v>950</v>
      </c>
      <c r="D12" s="26" t="str">
        <f>IFERROR(VLOOKUP(A12, دليل_المواد!$A:$D, 4, FALSE), "")</f>
        <v>الباب 950 - البنايات والتجهيزات الإدارية</v>
      </c>
      <c r="E12" s="27" t="s">
        <v>8</v>
      </c>
      <c r="F12" s="21"/>
    </row>
    <row r="13" spans="1:6" ht="21.95" customHeight="1" x14ac:dyDescent="0.15">
      <c r="A13" s="19">
        <v>109</v>
      </c>
      <c r="B13" s="22" t="str">
        <f>IFERROR(VLOOKUP(A13, دليل_المواد!$A:$D, 2, FALSE), "")</f>
        <v>الإعانات والمخصصات الأخرى</v>
      </c>
      <c r="C13" s="19">
        <f>IFERROR(VLOOKUP(A13, دليل_المواد!$A:$D, 3, FALSE), "")</f>
        <v>950</v>
      </c>
      <c r="D13" s="30" t="str">
        <f>IFERROR(VLOOKUP(A13, دليل_المواد!$A:$D, 4, FALSE), "")</f>
        <v>الباب 950 - البنايات والتجهيزات الإدارية</v>
      </c>
      <c r="E13" s="27" t="s">
        <v>8</v>
      </c>
      <c r="F13" s="21"/>
    </row>
    <row r="14" spans="1:6" ht="21.95" customHeight="1" x14ac:dyDescent="0.15">
      <c r="A14" s="19">
        <v>130</v>
      </c>
      <c r="B14" s="20" t="str">
        <f>IFERROR(VLOOKUP(A14, دليل_المواد!$A:$D, 2, FALSE), "")</f>
        <v>الإعانات المقدمة للمؤسسات العمومية البلدية</v>
      </c>
      <c r="C14" s="19">
        <f>IFERROR(VLOOKUP(A14, دليل_المواد!$A:$D, 3, FALSE), "")</f>
        <v>979</v>
      </c>
      <c r="D14" s="29" t="str">
        <f>IFERROR(VLOOKUP(A14, دليل_المواد!$A:$D, 4, FALSE), "")</f>
        <v>الباب 979 - العمليات الأخرى الخارجة عن البرامج</v>
      </c>
      <c r="E14" s="27" t="s">
        <v>9</v>
      </c>
      <c r="F14" s="21"/>
    </row>
    <row r="15" spans="1:6" ht="21.95" customHeight="1" x14ac:dyDescent="0.15">
      <c r="A15" s="19">
        <v>131</v>
      </c>
      <c r="B15" s="22" t="str">
        <f>IFERROR(VLOOKUP(A15, دليل_المواد!$A:$D, 2, FALSE), "")</f>
        <v>التكفل بعجز المؤسسات العمومية البلدية</v>
      </c>
      <c r="C15" s="19">
        <f>IFERROR(VLOOKUP(A15, دليل_المواد!$A:$D, 3, FALSE), "")</f>
        <v>979</v>
      </c>
      <c r="D15" s="28" t="str">
        <f>IFERROR(VLOOKUP(A15, دليل_المواد!$A:$D, 4, FALSE), "")</f>
        <v>الباب 979 - العمليات الأخرى الخارجة عن البرامج</v>
      </c>
      <c r="E15" s="27" t="s">
        <v>9</v>
      </c>
      <c r="F15" s="21"/>
    </row>
    <row r="16" spans="1:6" ht="21.95" customHeight="1" x14ac:dyDescent="0.15">
      <c r="A16" s="19">
        <v>139</v>
      </c>
      <c r="B16" s="20" t="str">
        <f>IFERROR(VLOOKUP(A16, دليل_المواد!$A:$D, 2, FALSE), "")</f>
        <v>الإعانات والمساهمات الأخرى التي تدفعها البلدية</v>
      </c>
      <c r="C16" s="19">
        <f>IFERROR(VLOOKUP(A16, دليل_المواد!$A:$D, 3, FALSE), "")</f>
        <v>962</v>
      </c>
      <c r="D16" s="26" t="str">
        <f>IFERROR(VLOOKUP(A16, دليل_المواد!$A:$D, 4, FALSE), "")</f>
        <v>الباب 962 - برامج التعاون ما بين البلديات</v>
      </c>
      <c r="E16" s="27" t="s">
        <v>11</v>
      </c>
      <c r="F16" s="21"/>
    </row>
    <row r="17" spans="1:6" ht="21.95" customHeight="1" x14ac:dyDescent="0.15">
      <c r="A17" s="19">
        <v>140</v>
      </c>
      <c r="B17" s="22" t="str">
        <f>IFERROR(VLOOKUP(A17, دليل_المواد!$A:$D, 2, FALSE), "")</f>
        <v>مساهمة الغير في برامج البلدية</v>
      </c>
      <c r="C17" s="19">
        <f>IFERROR(VLOOKUP(A17, دليل_المواد!$A:$D, 3, FALSE), "")</f>
        <v>950</v>
      </c>
      <c r="D17" s="30" t="str">
        <f>IFERROR(VLOOKUP(A17, دليل_المواد!$A:$D, 4, FALSE), "")</f>
        <v>الباب 950 - البنايات والتجهيزات الإدارية</v>
      </c>
      <c r="E17" s="27" t="s">
        <v>8</v>
      </c>
      <c r="F17" s="21"/>
    </row>
    <row r="18" spans="1:6" ht="21.95" customHeight="1" x14ac:dyDescent="0.15">
      <c r="A18" s="19">
        <v>141</v>
      </c>
      <c r="B18" s="20" t="str">
        <f>IFERROR(VLOOKUP(A18, دليل_المواد!$A:$D, 2, FALSE), "")</f>
        <v>تمويل المؤسسات العمومية لأشغال التجهيز المنجزة لحسابها</v>
      </c>
      <c r="C18" s="19">
        <f>IFERROR(VLOOKUP(A18, دليل_المواد!$A:$D, 3, FALSE), "")</f>
        <v>960</v>
      </c>
      <c r="D18" s="26" t="str">
        <f>IFERROR(VLOOKUP(A18, دليل_المواد!$A:$D, 4, FALSE), "")</f>
        <v>الباب 960 - برامج لفائدة المؤسسات العمومية البلدية</v>
      </c>
      <c r="E18" s="27" t="s">
        <v>12</v>
      </c>
      <c r="F18" s="21"/>
    </row>
    <row r="19" spans="1:6" ht="21.95" customHeight="1" x14ac:dyDescent="0.15">
      <c r="A19" s="19">
        <v>143</v>
      </c>
      <c r="B19" s="22" t="str">
        <f>IFERROR(VLOOKUP(A19, دليل_المواد!$A:$D, 2, FALSE), "")</f>
        <v>تمويل الوحدات الاقتصادية لأشغال التجهيز المنجزة لحسابها</v>
      </c>
      <c r="C19" s="19">
        <f>IFERROR(VLOOKUP(A19, دليل_المواد!$A:$D, 3, FALSE), "")</f>
        <v>961</v>
      </c>
      <c r="D19" s="30" t="str">
        <f>IFERROR(VLOOKUP(A19, دليل_المواد!$A:$D, 4, FALSE), "")</f>
        <v>الباب 961 - برامج لفائدة الوحدات الاقتصادية البلدية</v>
      </c>
      <c r="E19" s="27" t="s">
        <v>13</v>
      </c>
      <c r="F19" s="21"/>
    </row>
    <row r="20" spans="1:6" ht="21.95" customHeight="1" x14ac:dyDescent="0.15">
      <c r="A20" s="19">
        <v>160</v>
      </c>
      <c r="B20" s="20" t="str">
        <f>IFERROR(VLOOKUP(A20, دليل_المواد!$A:$D, 2, FALSE), "")</f>
        <v>سداد قروض تقترضها البلدية لحسابها</v>
      </c>
      <c r="C20" s="19">
        <f>IFERROR(VLOOKUP(A20, دليل_المواد!$A:$D, 3, FALSE), "")</f>
        <v>971</v>
      </c>
      <c r="D20" s="26" t="str">
        <f>IFERROR(VLOOKUP(A20, دليل_المواد!$A:$D, 4, FALSE), "")</f>
        <v>الباب 971 - حركة المديونية والدائنية</v>
      </c>
      <c r="E20" s="27" t="s">
        <v>14</v>
      </c>
      <c r="F20" s="21"/>
    </row>
    <row r="21" spans="1:6" ht="21.95" customHeight="1" x14ac:dyDescent="0.15">
      <c r="A21" s="19">
        <v>161</v>
      </c>
      <c r="B21" s="22" t="str">
        <f>IFERROR(VLOOKUP(A21, دليل_المواد!$A:$D, 2, FALSE), "")</f>
        <v>سداد قروض تقترضها البلدية لفائدة مؤسساتها العمومية</v>
      </c>
      <c r="C21" s="19">
        <f>IFERROR(VLOOKUP(A21, دليل_المواد!$A:$D, 3, FALSE), "")</f>
        <v>971</v>
      </c>
      <c r="D21" s="28" t="str">
        <f>IFERROR(VLOOKUP(A21, دليل_المواد!$A:$D, 4, FALSE), "")</f>
        <v>الباب 971 - حركة المديونية والدائنية</v>
      </c>
      <c r="E21" s="27" t="s">
        <v>14</v>
      </c>
      <c r="F21" s="21"/>
    </row>
    <row r="22" spans="1:6" ht="21.95" customHeight="1" x14ac:dyDescent="0.15">
      <c r="A22" s="19">
        <v>170</v>
      </c>
      <c r="B22" s="20" t="str">
        <f>IFERROR(VLOOKUP(A22, دليل_المواد!$A:$D, 2, FALSE), "")</f>
        <v>أرباح الوحدات الاقتصادية البلدية</v>
      </c>
      <c r="C22" s="19">
        <f>IFERROR(VLOOKUP(A22, دليل_المواد!$A:$D, 3, FALSE), "")</f>
        <v>970</v>
      </c>
      <c r="D22" s="29" t="str">
        <f>IFERROR(VLOOKUP(A22, دليل_المواد!$A:$D, 4, FALSE), "")</f>
        <v>الباب 970 - العمليات المنقولة والعقارية خارج البرامج</v>
      </c>
      <c r="E22" s="27" t="s">
        <v>15</v>
      </c>
      <c r="F22" s="21"/>
    </row>
    <row r="23" spans="1:6" ht="21.95" customHeight="1" x14ac:dyDescent="0.15">
      <c r="A23" s="19">
        <v>179</v>
      </c>
      <c r="B23" s="22" t="str">
        <f>IFERROR(VLOOKUP(A23, دليل_المواد!$A:$D, 2, FALSE), "")</f>
        <v>الإيرادات الأخرى للقطاع الاقتصادي</v>
      </c>
      <c r="C23" s="19">
        <f>IFERROR(VLOOKUP(A23, دليل_المواد!$A:$D, 3, FALSE), "")</f>
        <v>971</v>
      </c>
      <c r="D23" s="28" t="str">
        <f>IFERROR(VLOOKUP(A23, دليل_المواد!$A:$D, 4, FALSE), "")</f>
        <v>الباب 971 - حركة المديونية والدائنية</v>
      </c>
      <c r="E23" s="27" t="s">
        <v>14</v>
      </c>
      <c r="F23" s="21"/>
    </row>
    <row r="24" spans="1:6" ht="21.95" customHeight="1" x14ac:dyDescent="0.15">
      <c r="A24" s="19">
        <v>230</v>
      </c>
      <c r="B24" s="20" t="str">
        <f>IFERROR(VLOOKUP(A24, دليل_المواد!$A:$D, 2, FALSE), "")</f>
        <v>تعويضات أضرار الكوارث</v>
      </c>
      <c r="C24" s="19">
        <f>IFERROR(VLOOKUP(A24, دليل_المواد!$A:$D, 3, FALSE), "")</f>
        <v>950</v>
      </c>
      <c r="D24" s="26" t="str">
        <f>IFERROR(VLOOKUP(A24, دليل_المواد!$A:$D, 4, FALSE), "")</f>
        <v>الباب 950 - البنايات والتجهيزات الإدارية</v>
      </c>
      <c r="E24" s="27" t="s">
        <v>8</v>
      </c>
      <c r="F24" s="21"/>
    </row>
    <row r="25" spans="1:6" ht="21.95" customHeight="1" x14ac:dyDescent="0.15">
      <c r="A25" s="19">
        <v>240</v>
      </c>
      <c r="B25" s="22" t="str">
        <f>IFERROR(VLOOKUP(A25, دليل_المواد!$A:$D, 2, FALSE), "")</f>
        <v>اقتناء الأملاك العقارية</v>
      </c>
      <c r="C25" s="19">
        <f>IFERROR(VLOOKUP(A25, دليل_المواد!$A:$D, 3, FALSE), "")</f>
        <v>950</v>
      </c>
      <c r="D25" s="30" t="str">
        <f>IFERROR(VLOOKUP(A25, دليل_المواد!$A:$D, 4, FALSE), "")</f>
        <v>الباب 950 - البنايات والتجهيزات الإدارية</v>
      </c>
      <c r="E25" s="27" t="s">
        <v>8</v>
      </c>
      <c r="F25" s="21"/>
    </row>
    <row r="26" spans="1:6" ht="21.95" customHeight="1" x14ac:dyDescent="0.15">
      <c r="A26" s="19">
        <v>241</v>
      </c>
      <c r="B26" s="20" t="str">
        <f>IFERROR(VLOOKUP(A26, دليل_المواد!$A:$D, 2, FALSE), "")</f>
        <v>اقتناء العتاد المعدات الكبرى والمنقولات</v>
      </c>
      <c r="C26" s="19">
        <f>IFERROR(VLOOKUP(A26, دليل_المواد!$A:$D, 3, FALSE), "")</f>
        <v>950</v>
      </c>
      <c r="D26" s="26" t="str">
        <f>IFERROR(VLOOKUP(A26, دليل_المواد!$A:$D, 4, FALSE), "")</f>
        <v>الباب 950 - البنايات والتجهيزات الإدارية</v>
      </c>
      <c r="E26" s="27" t="s">
        <v>8</v>
      </c>
      <c r="F26" s="21"/>
    </row>
    <row r="27" spans="1:6" ht="21.95" customHeight="1" x14ac:dyDescent="0.15">
      <c r="A27" s="19">
        <v>242</v>
      </c>
      <c r="B27" s="22" t="str">
        <f>IFERROR(VLOOKUP(A27, دليل_المواد!$A:$D, 2, FALSE), "")</f>
        <v>اقتناء عتاد النقل</v>
      </c>
      <c r="C27" s="19">
        <f>IFERROR(VLOOKUP(A27, دليل_المواد!$A:$D, 3, FALSE), "")</f>
        <v>950</v>
      </c>
      <c r="D27" s="28" t="str">
        <f>IFERROR(VLOOKUP(A27, دليل_المواد!$A:$D, 4, FALSE), "")</f>
        <v>الباب 950 - البنايات والتجهيزات الإدارية</v>
      </c>
      <c r="E27" s="27" t="s">
        <v>8</v>
      </c>
      <c r="F27" s="21"/>
    </row>
    <row r="28" spans="1:6" ht="21.95" customHeight="1" x14ac:dyDescent="0.15">
      <c r="A28" s="19">
        <v>243</v>
      </c>
      <c r="B28" s="20" t="str">
        <f>IFERROR(VLOOKUP(A28, دليل_المواد!$A:$D, 2, FALSE), "")</f>
        <v>اقتناء السيارات الإدارية</v>
      </c>
      <c r="C28" s="19">
        <f>IFERROR(VLOOKUP(A28, دليل_المواد!$A:$D, 3, FALSE), "")</f>
        <v>950</v>
      </c>
      <c r="D28" s="29" t="str">
        <f>IFERROR(VLOOKUP(A28, دليل_المواد!$A:$D, 4, FALSE), "")</f>
        <v>الباب 950 - البنايات والتجهيزات الإدارية</v>
      </c>
      <c r="E28" s="27" t="s">
        <v>8</v>
      </c>
      <c r="F28" s="21"/>
    </row>
    <row r="29" spans="1:6" ht="21.95" customHeight="1" x14ac:dyDescent="0.15">
      <c r="A29" s="19">
        <v>244</v>
      </c>
      <c r="B29" s="22" t="str">
        <f>IFERROR(VLOOKUP(A29, دليل_المواد!$A:$D, 2, FALSE), "")</f>
        <v>اقتناء الآلات</v>
      </c>
      <c r="C29" s="19">
        <f>IFERROR(VLOOKUP(A29, دليل_المواد!$A:$D, 3, FALSE), "")</f>
        <v>950</v>
      </c>
      <c r="D29" s="28" t="str">
        <f>IFERROR(VLOOKUP(A29, دليل_المواد!$A:$D, 4, FALSE), "")</f>
        <v>الباب 950 - البنايات والتجهيزات الإدارية</v>
      </c>
      <c r="E29" s="27" t="s">
        <v>8</v>
      </c>
      <c r="F29" s="21"/>
    </row>
    <row r="30" spans="1:6" ht="21.95" customHeight="1" x14ac:dyDescent="0.15">
      <c r="A30" s="19">
        <v>250</v>
      </c>
      <c r="B30" s="20" t="str">
        <f>IFERROR(VLOOKUP(A30, دليل_المواد!$A:$D, 2, FALSE), "")</f>
        <v>القروض التي تقدمها البلدية للمؤسسات العمومية</v>
      </c>
      <c r="C30" s="19">
        <f>IFERROR(VLOOKUP(A30, دليل_المواد!$A:$D, 3, FALSE), "")</f>
        <v>971</v>
      </c>
      <c r="D30" s="29" t="str">
        <f>IFERROR(VLOOKUP(A30, دليل_المواد!$A:$D, 4, FALSE), "")</f>
        <v>الباب 971 - حركة المديونية والدائنية</v>
      </c>
      <c r="E30" s="27" t="s">
        <v>14</v>
      </c>
      <c r="F30" s="21"/>
    </row>
    <row r="31" spans="1:6" ht="21.95" customHeight="1" x14ac:dyDescent="0.15">
      <c r="A31" s="19">
        <v>260</v>
      </c>
      <c r="B31" s="22" t="str">
        <f>IFERROR(VLOOKUP(A31, دليل_المواد!$A:$D, 2, FALSE), "")</f>
        <v>اقتناء السندات والقيم</v>
      </c>
      <c r="C31" s="19">
        <f>IFERROR(VLOOKUP(A31, دليل_المواد!$A:$D, 3, FALSE), "")</f>
        <v>970</v>
      </c>
      <c r="D31" s="30" t="str">
        <f>IFERROR(VLOOKUP(A31, دليل_المواد!$A:$D, 4, FALSE), "")</f>
        <v>الباب 970 - العمليات المنقولة والعقارية خارج البرامج</v>
      </c>
      <c r="E31" s="27" t="s">
        <v>15</v>
      </c>
      <c r="F31" s="21"/>
    </row>
    <row r="32" spans="1:6" ht="21.95" customHeight="1" x14ac:dyDescent="0.15">
      <c r="A32" s="19">
        <v>280</v>
      </c>
      <c r="B32" s="20" t="str">
        <f>IFERROR(VLOOKUP(A32, دليل_المواد!$A:$D, 2, FALSE), "")</f>
        <v>مصاريف الدراسات والمتابعة والأبحاث والخبرة والنشر والإشهار</v>
      </c>
      <c r="C32" s="19">
        <f>IFERROR(VLOOKUP(A32, دليل_المواد!$A:$D, 3, FALSE), "")</f>
        <v>950</v>
      </c>
      <c r="D32" s="26" t="str">
        <f>IFERROR(VLOOKUP(A32, دليل_المواد!$A:$D, 4, FALSE), "")</f>
        <v>الباب 950 - البنايات والتجهيزات الإدارية</v>
      </c>
      <c r="E32" s="27" t="s">
        <v>8</v>
      </c>
      <c r="F32" s="21"/>
    </row>
    <row r="33" spans="1:6" ht="21.95" customHeight="1" x14ac:dyDescent="0.15">
      <c r="A33" s="19">
        <v>281</v>
      </c>
      <c r="B33" s="22" t="str">
        <f>IFERROR(VLOOKUP(A33, دليل_المواد!$A:$D, 2, FALSE), "")</f>
        <v>الأشغال الجديدة</v>
      </c>
      <c r="C33" s="19">
        <f>IFERROR(VLOOKUP(A33, دليل_المواد!$A:$D, 3, FALSE), "")</f>
        <v>950</v>
      </c>
      <c r="D33" s="30" t="str">
        <f>IFERROR(VLOOKUP(A33, دليل_المواد!$A:$D, 4, FALSE), "")</f>
        <v>الباب 950 - البنايات والتجهيزات الإدارية</v>
      </c>
      <c r="E33" s="27" t="s">
        <v>8</v>
      </c>
      <c r="F33" s="21"/>
    </row>
    <row r="34" spans="1:6" ht="21.95" customHeight="1" x14ac:dyDescent="0.15">
      <c r="A34" s="19">
        <v>282</v>
      </c>
      <c r="B34" s="20" t="str">
        <f>IFERROR(VLOOKUP(A34, دليل_المواد!$A:$D, 2, FALSE), "")</f>
        <v>الترميمات الكبرى وإعادة التأهيل</v>
      </c>
      <c r="C34" s="19">
        <f>IFERROR(VLOOKUP(A34, دليل_المواد!$A:$D, 3, FALSE), "")</f>
        <v>950</v>
      </c>
      <c r="D34" s="26" t="str">
        <f>IFERROR(VLOOKUP(A34, دليل_المواد!$A:$D, 4, FALSE), "")</f>
        <v>الباب 950 - البنايات والتجهيزات الإدارية</v>
      </c>
      <c r="E34" s="27" t="s">
        <v>8</v>
      </c>
      <c r="F34" s="21"/>
    </row>
    <row r="35" spans="1:6" ht="21.95" customHeight="1" x14ac:dyDescent="0.15">
      <c r="A35" s="19">
        <v>283</v>
      </c>
      <c r="B35" s="22" t="str">
        <f>IFERROR(VLOOKUP(A35, دليل_المواد!$A:$D, 2, FALSE), "")</f>
        <v>أشغال الهدم وإعادة البناء</v>
      </c>
      <c r="C35" s="19">
        <f>IFERROR(VLOOKUP(A35, دليل_المواد!$A:$D, 3, FALSE), "")</f>
        <v>950</v>
      </c>
      <c r="D35" s="30" t="str">
        <f>IFERROR(VLOOKUP(A35, دليل_المواد!$A:$D, 4, FALSE), "")</f>
        <v>الباب 950 - البنايات والتجهيزات الإدارية</v>
      </c>
      <c r="E35" s="27" t="s">
        <v>8</v>
      </c>
      <c r="F35" s="21"/>
    </row>
    <row r="36" spans="1:6" ht="21.95" customHeight="1" x14ac:dyDescent="0.15">
      <c r="A36" s="19">
        <v>284</v>
      </c>
      <c r="B36" s="20" t="str">
        <f>IFERROR(VLOOKUP(A36, دليل_المواد!$A:$D, 2, FALSE), "")</f>
        <v>أشغال لحساب الغير</v>
      </c>
      <c r="C36" s="19">
        <f>IFERROR(VLOOKUP(A36, دليل_المواد!$A:$D, 3, FALSE), "")</f>
        <v>960</v>
      </c>
      <c r="D36" s="26" t="str">
        <f>IFERROR(VLOOKUP(A36, دليل_المواد!$A:$D, 4, FALSE), "")</f>
        <v>الباب 960 - برامج لفائدة المؤسسات العمومية البلدية</v>
      </c>
      <c r="E36" s="27" t="s">
        <v>12</v>
      </c>
      <c r="F36" s="21"/>
    </row>
    <row r="37" spans="1:6" ht="21.95" customHeight="1" x14ac:dyDescent="0.15">
      <c r="A37" s="19">
        <v>600</v>
      </c>
      <c r="B37" s="22" t="str">
        <f>IFERROR(VLOOKUP(A37, دليل_المواد!$A:$D, 2, FALSE), "")</f>
        <v>المنتجات الصيدلانية</v>
      </c>
      <c r="C37" s="19">
        <f>IFERROR(VLOOKUP(A37, دليل_المواد!$A:$D, 3, FALSE), "")</f>
        <v>902</v>
      </c>
      <c r="D37" s="28" t="str">
        <f>IFERROR(VLOOKUP(A37, دليل_المواد!$A:$D, 4, FALSE), "")</f>
        <v>الباب 902 - وسائل ومصالح الإدارة العامة</v>
      </c>
      <c r="E37" s="27" t="s">
        <v>899</v>
      </c>
      <c r="F37" s="21"/>
    </row>
    <row r="38" spans="1:6" ht="21.95" customHeight="1" x14ac:dyDescent="0.15">
      <c r="A38" s="19">
        <v>601</v>
      </c>
      <c r="B38" s="20" t="str">
        <f>IFERROR(VLOOKUP(A38, دليل_المواد!$A:$D, 2, FALSE), "")</f>
        <v>التغذية والإطعام</v>
      </c>
      <c r="C38" s="19">
        <f>IFERROR(VLOOKUP(A38, دليل_المواد!$A:$D, 3, FALSE), "")</f>
        <v>907</v>
      </c>
      <c r="D38" s="26" t="str">
        <f>IFERROR(VLOOKUP(A38, دليل_المواد!$A:$D, 4, FALSE), "")</f>
        <v>الباب 907 - النظافة والوقاية وحفظ الصحة العمومية</v>
      </c>
      <c r="E38" s="27" t="s">
        <v>17</v>
      </c>
      <c r="F38" s="21"/>
    </row>
    <row r="39" spans="1:6" ht="21.95" customHeight="1" x14ac:dyDescent="0.15">
      <c r="A39" s="19">
        <v>602</v>
      </c>
      <c r="B39" s="22" t="str">
        <f>IFERROR(VLOOKUP(A39, دليل_المواد!$A:$D, 2, FALSE), "")</f>
        <v>الملابس</v>
      </c>
      <c r="C39" s="19">
        <f>IFERROR(VLOOKUP(A39, دليل_المواد!$A:$D, 3, FALSE), "")</f>
        <v>902</v>
      </c>
      <c r="D39" s="30" t="str">
        <f>IFERROR(VLOOKUP(A39, دليل_المواد!$A:$D, 4, FALSE), "")</f>
        <v>الباب 902 - وسائل ومصالح الإدارة العامة</v>
      </c>
      <c r="E39" s="27" t="s">
        <v>16</v>
      </c>
      <c r="F39" s="21"/>
    </row>
    <row r="40" spans="1:6" ht="21.95" customHeight="1" x14ac:dyDescent="0.15">
      <c r="A40" s="19">
        <v>603</v>
      </c>
      <c r="B40" s="20" t="str">
        <f>IFERROR(VLOOKUP(A40, دليل_المواد!$A:$D, 2, FALSE), "")</f>
        <v>الوقود</v>
      </c>
      <c r="C40" s="19">
        <f>IFERROR(VLOOKUP(A40, دليل_المواد!$A:$D, 3, FALSE), "")</f>
        <v>903</v>
      </c>
      <c r="D40" s="26" t="str">
        <f>IFERROR(VLOOKUP(A40, دليل_المواد!$A:$D, 4, FALSE), "")</f>
        <v>الباب 903 - مجموع العقارات والمنقولات غير المنتجة للمداخيل</v>
      </c>
      <c r="E40" s="27" t="s">
        <v>18</v>
      </c>
      <c r="F40" s="21"/>
    </row>
    <row r="41" spans="1:6" ht="21.95" customHeight="1" x14ac:dyDescent="0.15">
      <c r="A41" s="19">
        <v>604</v>
      </c>
      <c r="B41" s="22" t="str">
        <f>IFERROR(VLOOKUP(A41, دليل_المواد!$A:$D, 2, FALSE), "")</f>
        <v>المحروقات</v>
      </c>
      <c r="C41" s="19">
        <f>IFERROR(VLOOKUP(A41, دليل_المواد!$A:$D, 3, FALSE), "")</f>
        <v>903</v>
      </c>
      <c r="D41" s="30" t="str">
        <f>IFERROR(VLOOKUP(A41, دليل_المواد!$A:$D, 4, FALSE), "")</f>
        <v>الباب 903 - مجموع العقارات والمنقولات غير المنتجة للمداخيل</v>
      </c>
      <c r="E41" s="27" t="s">
        <v>18</v>
      </c>
      <c r="F41" s="21"/>
    </row>
    <row r="42" spans="1:6" ht="21.95" customHeight="1" x14ac:dyDescent="0.15">
      <c r="A42" s="19">
        <v>605</v>
      </c>
      <c r="B42" s="20" t="str">
        <f>IFERROR(VLOOKUP(A42, دليل_المواد!$A:$D, 2, FALSE), "")</f>
        <v>لوازم صيانة المباني والمنقولات والعتاد</v>
      </c>
      <c r="C42" s="19">
        <f>IFERROR(VLOOKUP(A42, دليل_المواد!$A:$D, 3, FALSE), "")</f>
        <v>903</v>
      </c>
      <c r="D42" s="26" t="str">
        <f>IFERROR(VLOOKUP(A42, دليل_المواد!$A:$D, 4, FALSE), "")</f>
        <v>الباب 903 - مجموع العقارات والمنقولات غير المنتجة للمداخيل</v>
      </c>
      <c r="E42" s="27" t="s">
        <v>18</v>
      </c>
      <c r="F42" s="21"/>
    </row>
    <row r="43" spans="1:6" ht="21.95" customHeight="1" x14ac:dyDescent="0.15">
      <c r="A43" s="19">
        <v>606</v>
      </c>
      <c r="B43" s="22" t="str">
        <f>IFERROR(VLOOKUP(A43, دليل_المواد!$A:$D, 2, FALSE), "")</f>
        <v>لوازم ومعدات الطرق والإنارة العمومية</v>
      </c>
      <c r="C43" s="19">
        <f>IFERROR(VLOOKUP(A43, دليل_المواد!$A:$D, 3, FALSE), "")</f>
        <v>904</v>
      </c>
      <c r="D43" s="30" t="str">
        <f>IFERROR(VLOOKUP(A43, دليل_المواد!$A:$D, 4, FALSE), "")</f>
        <v>الباب 904 - الطرق</v>
      </c>
      <c r="E43" s="27" t="s">
        <v>19</v>
      </c>
      <c r="F43" s="21"/>
    </row>
    <row r="44" spans="1:6" ht="21.95" customHeight="1" x14ac:dyDescent="0.15">
      <c r="A44" s="19">
        <v>607</v>
      </c>
      <c r="B44" s="20" t="str">
        <f>IFERROR(VLOOKUP(A44, دليل_المواد!$A:$D, 2, FALSE), "")</f>
        <v>اللوازم المدرسية</v>
      </c>
      <c r="C44" s="19">
        <f>IFERROR(VLOOKUP(A44, دليل_المواد!$A:$D, 3, FALSE), "")</f>
        <v>912</v>
      </c>
      <c r="D44" s="26" t="str">
        <f>IFERROR(VLOOKUP(A44, دليل_المواد!$A:$D, 4, FALSE), "")</f>
        <v>الباب 912 - المساهمة في تكاليف التعليم والتمهين</v>
      </c>
      <c r="E44" s="27" t="s">
        <v>20</v>
      </c>
      <c r="F44" s="21"/>
    </row>
    <row r="45" spans="1:6" ht="21.95" customHeight="1" x14ac:dyDescent="0.15">
      <c r="A45" s="19">
        <v>608</v>
      </c>
      <c r="B45" s="22" t="str">
        <f>IFERROR(VLOOKUP(A45, دليل_المواد!$A:$D, 2, FALSE), "")</f>
        <v>لوازم المكتب والإعلام الآلي والطبع والتجليد</v>
      </c>
      <c r="C45" s="19">
        <f>IFERROR(VLOOKUP(A45, دليل_المواد!$A:$D, 3, FALSE), "")</f>
        <v>902</v>
      </c>
      <c r="D45" s="28" t="str">
        <f>IFERROR(VLOOKUP(A45, دليل_المواد!$A:$D, 4, FALSE), "")</f>
        <v>الباب 902 - وسائل ومصالح الإدارة العامة</v>
      </c>
      <c r="E45" s="27" t="s">
        <v>16</v>
      </c>
      <c r="F45" s="21"/>
    </row>
    <row r="46" spans="1:6" ht="21.95" customHeight="1" x14ac:dyDescent="0.15">
      <c r="A46" s="19">
        <v>609</v>
      </c>
      <c r="B46" s="20" t="str">
        <f>IFERROR(VLOOKUP(A46, دليل_المواد!$A:$D, 2, FALSE), "")</f>
        <v>اللوازم الأخرى</v>
      </c>
      <c r="C46" s="19">
        <f>IFERROR(VLOOKUP(A46, دليل_المواد!$A:$D, 3, FALSE), "")</f>
        <v>902</v>
      </c>
      <c r="D46" s="29" t="str">
        <f>IFERROR(VLOOKUP(A46, دليل_المواد!$A:$D, 4, FALSE), "")</f>
        <v>الباب 902 - وسائل ومصالح الإدارة العامة</v>
      </c>
      <c r="E46" s="27" t="s">
        <v>16</v>
      </c>
      <c r="F46" s="21"/>
    </row>
    <row r="47" spans="1:6" ht="21.95" customHeight="1" x14ac:dyDescent="0.15">
      <c r="A47" s="19">
        <v>610</v>
      </c>
      <c r="B47" s="22" t="str">
        <f>IFERROR(VLOOKUP(A47, دليل_المواد!$A:$D, 2, FALSE), "")</f>
        <v>الإيجار وتكاليف الكراء</v>
      </c>
      <c r="C47" s="19">
        <f>IFERROR(VLOOKUP(A47, دليل_المواد!$A:$D, 3, FALSE), "")</f>
        <v>902</v>
      </c>
      <c r="D47" s="28" t="str">
        <f>IFERROR(VLOOKUP(A47, دليل_المواد!$A:$D, 4, FALSE), "")</f>
        <v>الباب 902 - وسائل ومصالح الإدارة العامة</v>
      </c>
      <c r="E47" s="27" t="s">
        <v>16</v>
      </c>
      <c r="F47" s="21"/>
    </row>
    <row r="48" spans="1:6" ht="21.95" customHeight="1" x14ac:dyDescent="0.15">
      <c r="A48" s="19">
        <v>611</v>
      </c>
      <c r="B48" s="20" t="str">
        <f>IFERROR(VLOOKUP(A48, دليل_المواد!$A:$D, 2, FALSE), "")</f>
        <v>الصيانة والترميم</v>
      </c>
      <c r="C48" s="19">
        <f>IFERROR(VLOOKUP(A48, دليل_المواد!$A:$D, 3, FALSE), "")</f>
        <v>902</v>
      </c>
      <c r="D48" s="29" t="str">
        <f>IFERROR(VLOOKUP(A48, دليل_المواد!$A:$D, 4, FALSE), "")</f>
        <v>الباب 902 - وسائل ومصالح الإدارة العامة</v>
      </c>
      <c r="E48" s="27" t="s">
        <v>16</v>
      </c>
      <c r="F48" s="21"/>
    </row>
    <row r="49" spans="1:6" ht="21.95" customHeight="1" x14ac:dyDescent="0.15">
      <c r="A49" s="19">
        <v>612</v>
      </c>
      <c r="B49" s="22" t="str">
        <f>IFERROR(VLOOKUP(A49, دليل_المواد!$A:$D, 2, FALSE), "")</f>
        <v>اقتناء العتاد والأدوات الصغيرة</v>
      </c>
      <c r="C49" s="19">
        <f>IFERROR(VLOOKUP(A49, دليل_المواد!$A:$D, 3, FALSE), "")</f>
        <v>902</v>
      </c>
      <c r="D49" s="28" t="str">
        <f>IFERROR(VLOOKUP(A49, دليل_المواد!$A:$D, 4, FALSE), "")</f>
        <v>الباب 902 - وسائل ومصالح الإدارة العامة</v>
      </c>
      <c r="E49" s="27" t="s">
        <v>16</v>
      </c>
      <c r="F49" s="21"/>
    </row>
    <row r="50" spans="1:6" ht="21.95" customHeight="1" x14ac:dyDescent="0.15">
      <c r="A50" s="19">
        <v>613</v>
      </c>
      <c r="B50" s="20" t="str">
        <f>IFERROR(VLOOKUP(A50, دليل_المواد!$A:$D, 2, FALSE), "")</f>
        <v>الماء</v>
      </c>
      <c r="C50" s="19">
        <f>IFERROR(VLOOKUP(A50, دليل_المواد!$A:$D, 3, FALSE), "")</f>
        <v>903</v>
      </c>
      <c r="D50" s="26" t="str">
        <f>IFERROR(VLOOKUP(A50, دليل_المواد!$A:$D, 4, FALSE), "")</f>
        <v>الباب 903 - مجموع العقارات والمنقولات غير المنتجة للمداخيل</v>
      </c>
      <c r="E50" s="27" t="s">
        <v>18</v>
      </c>
      <c r="F50" s="21"/>
    </row>
    <row r="51" spans="1:6" ht="21.95" customHeight="1" x14ac:dyDescent="0.15">
      <c r="A51" s="19">
        <v>614</v>
      </c>
      <c r="B51" s="22" t="str">
        <f>IFERROR(VLOOKUP(A51, دليل_المواد!$A:$D, 2, FALSE), "")</f>
        <v>الغاز والكهرباء</v>
      </c>
      <c r="C51" s="19">
        <f>IFERROR(VLOOKUP(A51, دليل_المواد!$A:$D, 3, FALSE), "")</f>
        <v>903</v>
      </c>
      <c r="D51" s="30" t="str">
        <f>IFERROR(VLOOKUP(A51, دليل_المواد!$A:$D, 4, FALSE), "")</f>
        <v>الباب 903 - مجموع العقارات والمنقولات غير المنتجة للمداخيل</v>
      </c>
      <c r="E51" s="27" t="s">
        <v>18</v>
      </c>
      <c r="F51" s="21"/>
    </row>
    <row r="52" spans="1:6" ht="21.95" customHeight="1" x14ac:dyDescent="0.15">
      <c r="A52" s="19">
        <v>615</v>
      </c>
      <c r="B52" s="20" t="str">
        <f>IFERROR(VLOOKUP(A52, دليل_المواد!$A:$D, 2, FALSE), "")</f>
        <v>التأمين على المنقولات والعقارات</v>
      </c>
      <c r="C52" s="19">
        <f>IFERROR(VLOOKUP(A52, دليل_المواد!$A:$D, 3, FALSE), "")</f>
        <v>902</v>
      </c>
      <c r="D52" s="29" t="str">
        <f>IFERROR(VLOOKUP(A52, دليل_المواد!$A:$D, 4, FALSE), "")</f>
        <v>الباب 902 - وسائل ومصالح الإدارة العامة</v>
      </c>
      <c r="E52" s="27" t="s">
        <v>16</v>
      </c>
      <c r="F52" s="21"/>
    </row>
    <row r="53" spans="1:6" ht="21.95" customHeight="1" x14ac:dyDescent="0.15">
      <c r="A53" s="19">
        <v>616</v>
      </c>
      <c r="B53" s="22" t="str">
        <f>IFERROR(VLOOKUP(A53, دليل_المواد!$A:$D, 2, FALSE), "")</f>
        <v>تقديم الخدمات للبلدية</v>
      </c>
      <c r="C53" s="19">
        <f>IFERROR(VLOOKUP(A53, دليل_المواد!$A:$D, 3, FALSE), "")</f>
        <v>902</v>
      </c>
      <c r="D53" s="28" t="str">
        <f>IFERROR(VLOOKUP(A53, دليل_المواد!$A:$D, 4, FALSE), "")</f>
        <v>الباب 902 - وسائل ومصالح الإدارة العامة</v>
      </c>
      <c r="E53" s="27" t="s">
        <v>16</v>
      </c>
      <c r="F53" s="21"/>
    </row>
    <row r="54" spans="1:6" ht="21.95" customHeight="1" x14ac:dyDescent="0.15">
      <c r="A54" s="19">
        <v>619</v>
      </c>
      <c r="B54" s="20" t="str">
        <f>IFERROR(VLOOKUP(A54, دليل_المواد!$A:$D, 2, FALSE), "")</f>
        <v>النفقات الأخرى على المنقولات والعقارات</v>
      </c>
      <c r="C54" s="19">
        <f>IFERROR(VLOOKUP(A54, دليل_المواد!$A:$D, 3, FALSE), "")</f>
        <v>902</v>
      </c>
      <c r="D54" s="29" t="str">
        <f>IFERROR(VLOOKUP(A54, دليل_المواد!$A:$D, 4, FALSE), "")</f>
        <v>الباب 902 - وسائل ومصالح الإدارة العامة</v>
      </c>
      <c r="E54" s="27" t="s">
        <v>16</v>
      </c>
      <c r="F54" s="21"/>
    </row>
    <row r="55" spans="1:6" ht="21.95" customHeight="1" x14ac:dyDescent="0.15">
      <c r="A55" s="19">
        <v>620</v>
      </c>
      <c r="B55" s="22" t="str">
        <f>IFERROR(VLOOKUP(A55, دليل_المواد!$A:$D, 2, FALSE), "")</f>
        <v>التعويضات الأعضاء المجلس الشعبي البلدي</v>
      </c>
      <c r="C55" s="19">
        <f>IFERROR(VLOOKUP(A55, دليل_المواد!$A:$D, 3, FALSE), "")</f>
        <v>902</v>
      </c>
      <c r="D55" s="30" t="str">
        <f>IFERROR(VLOOKUP(A55, دليل_المواد!$A:$D, 4, FALSE), "")</f>
        <v>الباب 902 - وسائل ومصالح الإدارة العامة</v>
      </c>
      <c r="E55" s="27" t="s">
        <v>16</v>
      </c>
      <c r="F55" s="21"/>
    </row>
    <row r="56" spans="1:6" ht="21.95" customHeight="1" x14ac:dyDescent="0.15">
      <c r="A56" s="19">
        <v>621</v>
      </c>
      <c r="B56" s="20" t="str">
        <f>IFERROR(VLOOKUP(A56, دليل_المواد!$A:$D, 2, FALSE), "")</f>
        <v>مصاريف المهمة</v>
      </c>
      <c r="C56" s="19">
        <f>IFERROR(VLOOKUP(A56, دليل_المواد!$A:$D, 3, FALSE), "")</f>
        <v>901</v>
      </c>
      <c r="D56" s="29" t="str">
        <f>IFERROR(VLOOKUP(A56, دليل_المواد!$A:$D, 4, FALSE), "")</f>
        <v>الباب 901 - أجور وأعباء المستخدمين</v>
      </c>
      <c r="E56" s="27" t="s">
        <v>21</v>
      </c>
      <c r="F56" s="21"/>
    </row>
    <row r="57" spans="1:6" ht="21.95" customHeight="1" x14ac:dyDescent="0.15">
      <c r="A57" s="19">
        <v>622</v>
      </c>
      <c r="B57" s="22" t="str">
        <f>IFERROR(VLOOKUP(A57, دليل_المواد!$A:$D, 2, FALSE), "")</f>
        <v>مصاريف النقل</v>
      </c>
      <c r="C57" s="19">
        <f>IFERROR(VLOOKUP(A57, دليل_المواد!$A:$D, 3, FALSE), "")</f>
        <v>902</v>
      </c>
      <c r="D57" s="30" t="str">
        <f>IFERROR(VLOOKUP(A57, دليل_المواد!$A:$D, 4, FALSE), "")</f>
        <v>الباب 902 - وسائل ومصالح الإدارة العامة</v>
      </c>
      <c r="E57" s="27" t="s">
        <v>16</v>
      </c>
      <c r="F57" s="21"/>
    </row>
    <row r="58" spans="1:6" ht="21.95" customHeight="1" x14ac:dyDescent="0.15">
      <c r="A58" s="19">
        <v>623</v>
      </c>
      <c r="B58" s="20" t="str">
        <f>IFERROR(VLOOKUP(A58, دليل_المواد!$A:$D, 2, FALSE), "")</f>
        <v>تأمين المسؤولية المدنية</v>
      </c>
      <c r="C58" s="19">
        <f>IFERROR(VLOOKUP(A58, دليل_المواد!$A:$D, 3, FALSE), "")</f>
        <v>902</v>
      </c>
      <c r="D58" s="26" t="str">
        <f>IFERROR(VLOOKUP(A58, دليل_المواد!$A:$D, 4, FALSE), "")</f>
        <v>الباب 902 - وسائل ومصالح الإدارة العامة</v>
      </c>
      <c r="E58" s="27" t="s">
        <v>16</v>
      </c>
      <c r="F58" s="21"/>
    </row>
    <row r="59" spans="1:6" ht="21.95" customHeight="1" x14ac:dyDescent="0.15">
      <c r="A59" s="19">
        <v>624</v>
      </c>
      <c r="B59" s="22" t="str">
        <f>IFERROR(VLOOKUP(A59, دليل_المواد!$A:$D, 2, FALSE), "")</f>
        <v>المصاريف المتعلقة بالملتقيات ودورات التكوين وتحسين المستوى</v>
      </c>
      <c r="C59" s="19">
        <f>IFERROR(VLOOKUP(A59, دليل_المواد!$A:$D, 3, FALSE), "")</f>
        <v>901</v>
      </c>
      <c r="D59" s="28" t="str">
        <f>IFERROR(VLOOKUP(A59, دليل_المواد!$A:$D, 4, FALSE), "")</f>
        <v>الباب 901 - أجور وأعباء المستخدمين</v>
      </c>
      <c r="E59" s="27" t="s">
        <v>21</v>
      </c>
      <c r="F59" s="21"/>
    </row>
    <row r="60" spans="1:6" ht="21.95" customHeight="1" x14ac:dyDescent="0.15">
      <c r="A60" s="19">
        <v>625</v>
      </c>
      <c r="B60" s="20" t="str">
        <f>IFERROR(VLOOKUP(A60, دليل_المواد!$A:$D, 2, FALSE), "")</f>
        <v>التوثيق العام</v>
      </c>
      <c r="C60" s="19">
        <f>IFERROR(VLOOKUP(A60, دليل_المواد!$A:$D, 3, FALSE), "")</f>
        <v>902</v>
      </c>
      <c r="D60" s="26" t="str">
        <f>IFERROR(VLOOKUP(A60, دليل_المواد!$A:$D, 4, FALSE), "")</f>
        <v>الباب 902 - وسائل ومصالح الإدارة العامة</v>
      </c>
      <c r="E60" s="27" t="s">
        <v>16</v>
      </c>
      <c r="F60" s="21"/>
    </row>
    <row r="61" spans="1:6" ht="21.95" customHeight="1" x14ac:dyDescent="0.15">
      <c r="A61" s="19">
        <v>626</v>
      </c>
      <c r="B61" s="22" t="str">
        <f>IFERROR(VLOOKUP(A61, دليل_المواد!$A:$D, 2, FALSE), "")</f>
        <v>مصاريف البريد والاتصالات والإنترنت</v>
      </c>
      <c r="C61" s="19">
        <f>IFERROR(VLOOKUP(A61, دليل_المواد!$A:$D, 3, FALSE), "")</f>
        <v>902</v>
      </c>
      <c r="D61" s="30" t="str">
        <f>IFERROR(VLOOKUP(A61, دليل_المواد!$A:$D, 4, FALSE), "")</f>
        <v>الباب 902 - وسائل ومصالح الإدارة العامة</v>
      </c>
      <c r="E61" s="27" t="s">
        <v>16</v>
      </c>
      <c r="F61" s="21"/>
    </row>
    <row r="62" spans="1:6" ht="21.95" customHeight="1" x14ac:dyDescent="0.15">
      <c r="A62" s="19">
        <v>627</v>
      </c>
      <c r="B62" s="20" t="str">
        <f>IFERROR(VLOOKUP(A62, دليل_المواد!$A:$D, 2, FALSE), "")</f>
        <v>مصاريف العقود والمنازعات والنشر والإشهار</v>
      </c>
      <c r="C62" s="19">
        <f>IFERROR(VLOOKUP(A62, دليل_المواد!$A:$D, 3, FALSE), "")</f>
        <v>902</v>
      </c>
      <c r="D62" s="29" t="str">
        <f>IFERROR(VLOOKUP(A62, دليل_المواد!$A:$D, 4, FALSE), "")</f>
        <v>الباب 902 - وسائل ومصالح الإدارة العامة</v>
      </c>
      <c r="E62" s="27" t="s">
        <v>16</v>
      </c>
      <c r="F62" s="21"/>
    </row>
    <row r="63" spans="1:6" ht="21.95" customHeight="1" x14ac:dyDescent="0.15">
      <c r="A63" s="19">
        <v>628</v>
      </c>
      <c r="B63" s="22" t="str">
        <f>IFERROR(VLOOKUP(A63, دليل_المواد!$A:$D, 2, FALSE), "")</f>
        <v>الأعياد والحفلات والمناسبات والزيارات الرسمية</v>
      </c>
      <c r="C63" s="19">
        <f>IFERROR(VLOOKUP(A63, دليل_المواد!$A:$D, 3, FALSE), "")</f>
        <v>910</v>
      </c>
      <c r="D63" s="28" t="str">
        <f>IFERROR(VLOOKUP(A63, دليل_المواد!$A:$D, 4, FALSE), "")</f>
        <v>الباب 910 - المصالح الإدارية العمومية</v>
      </c>
      <c r="E63" s="27" t="s">
        <v>22</v>
      </c>
      <c r="F63" s="21"/>
    </row>
    <row r="64" spans="1:6" ht="21.95" customHeight="1" x14ac:dyDescent="0.15">
      <c r="A64" s="19">
        <v>629</v>
      </c>
      <c r="B64" s="20" t="str">
        <f>IFERROR(VLOOKUP(A64, دليل_المواد!$A:$D, 2, FALSE), "")</f>
        <v>مصاريف التسيير العام الأخرى</v>
      </c>
      <c r="C64" s="19">
        <f>IFERROR(VLOOKUP(A64, دليل_المواد!$A:$D, 3, FALSE), "")</f>
        <v>902</v>
      </c>
      <c r="D64" s="26" t="str">
        <f>IFERROR(VLOOKUP(A64, دليل_المواد!$A:$D, 4, FALSE), "")</f>
        <v>الباب 902 - وسائل ومصالح الإدارة العامة</v>
      </c>
      <c r="E64" s="27" t="s">
        <v>16</v>
      </c>
      <c r="F64" s="21"/>
    </row>
    <row r="65" spans="1:6" ht="21.95" customHeight="1" x14ac:dyDescent="0.15">
      <c r="A65" s="19">
        <v>630</v>
      </c>
      <c r="B65" s="22" t="str">
        <f>IFERROR(VLOOKUP(A65, دليل_المواد!$A:$D, 2, FALSE), "")</f>
        <v>رواتب الموظفين</v>
      </c>
      <c r="C65" s="19">
        <f>IFERROR(VLOOKUP(A65, دليل_المواد!$A:$D, 3, FALSE), "")</f>
        <v>901</v>
      </c>
      <c r="D65" s="30" t="str">
        <f>IFERROR(VLOOKUP(A65, دليل_المواد!$A:$D, 4, FALSE), "")</f>
        <v>الباب 901 - أجور وأعباء المستخدمين</v>
      </c>
      <c r="E65" s="27" t="s">
        <v>21</v>
      </c>
      <c r="F65" s="21"/>
    </row>
    <row r="66" spans="1:6" ht="21.95" customHeight="1" x14ac:dyDescent="0.15">
      <c r="A66" s="19">
        <v>631</v>
      </c>
      <c r="B66" s="20" t="str">
        <f>IFERROR(VLOOKUP(A66, دليل_المواد!$A:$D, 2, FALSE), "")</f>
        <v>رواتب الأعوان المتعاقدين</v>
      </c>
      <c r="C66" s="19">
        <f>IFERROR(VLOOKUP(A66, دليل_المواد!$A:$D, 3, FALSE), "")</f>
        <v>901</v>
      </c>
      <c r="D66" s="29" t="str">
        <f>IFERROR(VLOOKUP(A66, دليل_المواد!$A:$D, 4, FALSE), "")</f>
        <v>الباب 901 - أجور وأعباء المستخدمين</v>
      </c>
      <c r="E66" s="27" t="s">
        <v>21</v>
      </c>
      <c r="F66" s="21"/>
    </row>
    <row r="67" spans="1:6" ht="21.95" customHeight="1" x14ac:dyDescent="0.15">
      <c r="A67" s="19">
        <v>632</v>
      </c>
      <c r="B67" s="22" t="str">
        <f>IFERROR(VLOOKUP(A67, دليل_المواد!$A:$D, 2, FALSE), "")</f>
        <v>رواتب مختلفة</v>
      </c>
      <c r="C67" s="19">
        <f>IFERROR(VLOOKUP(A67, دليل_المواد!$A:$D, 3, FALSE), "")</f>
        <v>901</v>
      </c>
      <c r="D67" s="28" t="str">
        <f>IFERROR(VLOOKUP(A67, دليل_المواد!$A:$D, 4, FALSE), "")</f>
        <v>الباب 901 - أجور وأعباء المستخدمين</v>
      </c>
      <c r="E67" s="27" t="s">
        <v>21</v>
      </c>
      <c r="F67" s="21"/>
    </row>
    <row r="68" spans="1:6" ht="21.95" customHeight="1" x14ac:dyDescent="0.15">
      <c r="A68" s="19">
        <v>633</v>
      </c>
      <c r="B68" s="20" t="str">
        <f>IFERROR(VLOOKUP(A68, دليل_المواد!$A:$D, 2, FALSE), "")</f>
        <v>الأعباء الاجتماعية</v>
      </c>
      <c r="C68" s="19">
        <f>IFERROR(VLOOKUP(A68, دليل_المواد!$A:$D, 3, FALSE), "")</f>
        <v>901</v>
      </c>
      <c r="D68" s="26" t="str">
        <f>IFERROR(VLOOKUP(A68, دليل_المواد!$A:$D, 4, FALSE), "")</f>
        <v>الباب 901 - أجور وأعباء المستخدمين</v>
      </c>
      <c r="E68" s="27" t="s">
        <v>21</v>
      </c>
      <c r="F68" s="21"/>
    </row>
    <row r="69" spans="1:6" ht="21.95" customHeight="1" x14ac:dyDescent="0.15">
      <c r="A69" s="19">
        <v>634</v>
      </c>
      <c r="B69" s="22" t="str">
        <f>IFERROR(VLOOKUP(A69, دليل_المواد!$A:$D, 2, FALSE), "")</f>
        <v>المصاريف المتعلقة بالامتحانات والمسابقات</v>
      </c>
      <c r="C69" s="19">
        <f>IFERROR(VLOOKUP(A69, دليل_المواد!$A:$D, 3, FALSE), "")</f>
        <v>901</v>
      </c>
      <c r="D69" s="28" t="str">
        <f>IFERROR(VLOOKUP(A69, دليل_المواد!$A:$D, 4, FALSE), "")</f>
        <v>الباب 901 - أجور وأعباء المستخدمين</v>
      </c>
      <c r="E69" s="27" t="s">
        <v>21</v>
      </c>
      <c r="F69" s="21"/>
    </row>
    <row r="70" spans="1:6" ht="21.95" customHeight="1" x14ac:dyDescent="0.15">
      <c r="A70" s="19">
        <v>640</v>
      </c>
      <c r="B70" s="20" t="str">
        <f>IFERROR(VLOOKUP(A70, دليل_المواد!$A:$D, 2, FALSE), "")</f>
        <v>الضرائب على الرواتب</v>
      </c>
      <c r="C70" s="19">
        <f>IFERROR(VLOOKUP(A70, دليل_المواد!$A:$D, 3, FALSE), "")</f>
        <v>901</v>
      </c>
      <c r="D70" s="26" t="str">
        <f>IFERROR(VLOOKUP(A70, دليل_المواد!$A:$D, 4, FALSE), "")</f>
        <v>الباب 901 - أجور وأعباء المستخدمين</v>
      </c>
      <c r="E70" s="27" t="s">
        <v>21</v>
      </c>
      <c r="F70" s="21"/>
    </row>
    <row r="71" spans="1:6" ht="21.95" customHeight="1" x14ac:dyDescent="0.15">
      <c r="A71" s="19">
        <v>649</v>
      </c>
      <c r="B71" s="22" t="str">
        <f>IFERROR(VLOOKUP(A71, دليل_المواد!$A:$D, 2, FALSE), "")</f>
        <v>الضرائب والرسوم الأخرى</v>
      </c>
      <c r="C71" s="19">
        <f>IFERROR(VLOOKUP(A71, دليل_المواد!$A:$D, 3, FALSE), "")</f>
        <v>902</v>
      </c>
      <c r="D71" s="28" t="str">
        <f>IFERROR(VLOOKUP(A71, دليل_المواد!$A:$D, 4, FALSE), "")</f>
        <v>الباب 902 - وسائل ومصالح الإدارة العامة</v>
      </c>
      <c r="E71" s="27" t="s">
        <v>16</v>
      </c>
      <c r="F71" s="21"/>
    </row>
    <row r="72" spans="1:6" ht="21.95" customHeight="1" x14ac:dyDescent="0.15">
      <c r="A72" s="19">
        <v>650</v>
      </c>
      <c r="B72" s="20" t="str">
        <f>IFERROR(VLOOKUP(A72, دليل_المواد!$A:$D, 2, FALSE), "")</f>
        <v>الفوائد</v>
      </c>
      <c r="C72" s="19">
        <f>IFERROR(VLOOKUP(A72, دليل_المواد!$A:$D, 3, FALSE), "")</f>
        <v>900</v>
      </c>
      <c r="D72" s="26" t="str">
        <f>IFERROR(VLOOKUP(A72, دليل_المواد!$A:$D, 4, FALSE), "")</f>
        <v>الباب 900 - المصالح المالية</v>
      </c>
      <c r="E72" s="27" t="s">
        <v>10</v>
      </c>
      <c r="F72" s="21"/>
    </row>
    <row r="73" spans="1:6" ht="21.95" customHeight="1" x14ac:dyDescent="0.15">
      <c r="A73" s="19">
        <v>651</v>
      </c>
      <c r="B73" s="22" t="str">
        <f>IFERROR(VLOOKUP(A73, دليل_المواد!$A:$D, 2, FALSE), "")</f>
        <v>تكاليف المصالح ذات المحاسبة الخاصة بها وغير المتمتعة بالشخصية المعنوية</v>
      </c>
      <c r="C73" s="19">
        <f>IFERROR(VLOOKUP(A73, دليل_المواد!$A:$D, 3, FALSE), "")</f>
        <v>921</v>
      </c>
      <c r="D73" s="28" t="str">
        <f>IFERROR(VLOOKUP(A73, دليل_المواد!$A:$D, 4, FALSE), "")</f>
        <v>الباب 921 - المصالح والمؤسسات الاجتماعية</v>
      </c>
      <c r="E73" s="27" t="s">
        <v>23</v>
      </c>
      <c r="F73" s="21"/>
    </row>
    <row r="74" spans="1:6" ht="21.95" customHeight="1" x14ac:dyDescent="0.15">
      <c r="A74" s="19">
        <v>659</v>
      </c>
      <c r="B74" s="20" t="str">
        <f>IFERROR(VLOOKUP(A74, دليل_المواد!$A:$D, 2, FALSE), "")</f>
        <v>النفقات المالية الأخرى</v>
      </c>
      <c r="C74" s="19">
        <f>IFERROR(VLOOKUP(A74, دليل_المواد!$A:$D, 3, FALSE), "")</f>
        <v>900</v>
      </c>
      <c r="D74" s="29" t="str">
        <f>IFERROR(VLOOKUP(A74, دليل_المواد!$A:$D, 4, FALSE), "")</f>
        <v>الباب 900 - المصالح المالية</v>
      </c>
      <c r="E74" s="27" t="s">
        <v>10</v>
      </c>
      <c r="F74" s="21"/>
    </row>
    <row r="75" spans="1:6" ht="21.95" customHeight="1" x14ac:dyDescent="0.15">
      <c r="A75" s="19">
        <v>660</v>
      </c>
      <c r="B75" s="22" t="str">
        <f>IFERROR(VLOOKUP(A75, دليل_المواد!$A:$D, 2, FALSE), "")</f>
        <v>التشجيعات المقدمة للآداب والفنون والعلوم</v>
      </c>
      <c r="C75" s="19">
        <f>IFERROR(VLOOKUP(A75, دليل_المواد!$A:$D, 3, FALSE), "")</f>
        <v>912</v>
      </c>
      <c r="D75" s="30" t="str">
        <f>IFERROR(VLOOKUP(A75, دليل_المواد!$A:$D, 4, FALSE), "")</f>
        <v>الباب 912 - المساهمة في تكاليف التعليم والتمهين</v>
      </c>
      <c r="E75" s="27" t="s">
        <v>20</v>
      </c>
      <c r="F75" s="21"/>
    </row>
    <row r="76" spans="1:6" ht="21.95" customHeight="1" x14ac:dyDescent="0.15">
      <c r="A76" s="19">
        <v>661</v>
      </c>
      <c r="B76" s="20" t="str">
        <f>IFERROR(VLOOKUP(A76, دليل_المواد!$A:$D, 2, FALSE), "")</f>
        <v>التعليم العمومي، المنح والجوائز</v>
      </c>
      <c r="C76" s="19">
        <f>IFERROR(VLOOKUP(A76, دليل_المواد!$A:$D, 3, FALSE), "")</f>
        <v>912</v>
      </c>
      <c r="D76" s="26" t="str">
        <f>IFERROR(VLOOKUP(A76, دليل_المواد!$A:$D, 4, FALSE), "")</f>
        <v>الباب 912 - المساهمة في تكاليف التعليم والتمهين</v>
      </c>
      <c r="E76" s="27" t="s">
        <v>20</v>
      </c>
      <c r="F76" s="21"/>
    </row>
    <row r="77" spans="1:6" ht="21.95" customHeight="1" x14ac:dyDescent="0.15">
      <c r="A77" s="19">
        <v>662</v>
      </c>
      <c r="B77" s="22" t="str">
        <f>IFERROR(VLOOKUP(A77, دليل_المواد!$A:$D, 2, FALSE), "")</f>
        <v>التشجيع للتنمية الاقتصادية</v>
      </c>
      <c r="C77" s="19">
        <f>IFERROR(VLOOKUP(A77, دليل_المواد!$A:$D, 3, FALSE), "")</f>
        <v>930</v>
      </c>
      <c r="D77" s="30" t="str">
        <f>IFERROR(VLOOKUP(A77, دليل_المواد!$A:$D, 4, FALSE), "")</f>
        <v>الباب 930 - المساهمة في التنمية الاقتصادية</v>
      </c>
      <c r="E77" s="27" t="s">
        <v>24</v>
      </c>
      <c r="F77" s="21"/>
    </row>
    <row r="78" spans="1:6" ht="21.95" customHeight="1" x14ac:dyDescent="0.15">
      <c r="A78" s="19">
        <v>663</v>
      </c>
      <c r="B78" s="20" t="str">
        <f>IFERROR(VLOOKUP(A78, دليل_المواد!$A:$D, 2, FALSE), "")</f>
        <v>الإعانات المختلف الهيئات</v>
      </c>
      <c r="C78" s="19">
        <f>IFERROR(VLOOKUP(A78, دليل_المواد!$A:$D, 3, FALSE), "")</f>
        <v>914</v>
      </c>
      <c r="D78" s="29" t="str">
        <f>IFERROR(VLOOKUP(A78, دليل_المواد!$A:$D, 4, FALSE), "")</f>
        <v>الباب 914 - الشبيبة والرياضة والترفيه</v>
      </c>
      <c r="E78" s="27" t="s">
        <v>25</v>
      </c>
      <c r="F78" s="21"/>
    </row>
    <row r="79" spans="1:6" ht="21.95" customHeight="1" x14ac:dyDescent="0.15">
      <c r="A79" s="19">
        <v>664</v>
      </c>
      <c r="B79" s="22" t="str">
        <f>IFERROR(VLOOKUP(A79, دليل_المواد!$A:$D, 2, FALSE), "")</f>
        <v>منح ومعونات</v>
      </c>
      <c r="C79" s="19">
        <f>IFERROR(VLOOKUP(A79, دليل_المواد!$A:$D, 3, FALSE), "")</f>
        <v>920</v>
      </c>
      <c r="D79" s="30" t="str">
        <f>IFERROR(VLOOKUP(A79, دليل_المواد!$A:$D, 4, FALSE), "")</f>
        <v>الباب 920 - المساعدة الاجتماعية المباشرة</v>
      </c>
      <c r="E79" s="27" t="s">
        <v>26</v>
      </c>
      <c r="F79" s="21"/>
    </row>
    <row r="80" spans="1:6" ht="21.95" customHeight="1" x14ac:dyDescent="0.15">
      <c r="A80" s="19">
        <v>665</v>
      </c>
      <c r="B80" s="20" t="str">
        <f>IFERROR(VLOOKUP(A80, دليل_المواد!$A:$D, 2, FALSE), "")</f>
        <v>الحماية الاجتماعية لذوي الاحتياجات الخاصة</v>
      </c>
      <c r="C80" s="19">
        <f>IFERROR(VLOOKUP(A80, دليل_المواد!$A:$D, 3, FALSE), "")</f>
        <v>920</v>
      </c>
      <c r="D80" s="29" t="str">
        <f>IFERROR(VLOOKUP(A80, دليل_المواد!$A:$D, 4, FALSE), "")</f>
        <v>الباب 920 - المساعدة الاجتماعية المباشرة</v>
      </c>
      <c r="E80" s="27" t="s">
        <v>26</v>
      </c>
      <c r="F80" s="21"/>
    </row>
    <row r="81" spans="1:6" ht="21.95" customHeight="1" x14ac:dyDescent="0.15">
      <c r="A81" s="19">
        <v>666</v>
      </c>
      <c r="B81" s="22" t="str">
        <f>IFERROR(VLOOKUP(A81, دليل_المواد!$A:$D, 2, FALSE), "")</f>
        <v>المساعدة الاجتماعية للأشخاص المسنين</v>
      </c>
      <c r="C81" s="19">
        <f>IFERROR(VLOOKUP(A81, دليل_المواد!$A:$D, 3, FALSE), "")</f>
        <v>920</v>
      </c>
      <c r="D81" s="28" t="str">
        <f>IFERROR(VLOOKUP(A81, دليل_المواد!$A:$D, 4, FALSE), "")</f>
        <v>الباب 920 - المساعدة الاجتماعية المباشرة</v>
      </c>
      <c r="E81" s="27" t="s">
        <v>26</v>
      </c>
      <c r="F81" s="21"/>
    </row>
    <row r="82" spans="1:6" ht="21.95" customHeight="1" x14ac:dyDescent="0.15">
      <c r="A82" s="19">
        <v>667</v>
      </c>
      <c r="B82" s="20" t="str">
        <f>IFERROR(VLOOKUP(A82, دليل_المواد!$A:$D, 2, FALSE), "")</f>
        <v>التخصيص الخاص للهبات</v>
      </c>
      <c r="C82" s="19">
        <f>IFERROR(VLOOKUP(A82, دليل_المواد!$A:$D, 3, FALSE), "")</f>
        <v>900</v>
      </c>
      <c r="D82" s="29" t="str">
        <f>IFERROR(VLOOKUP(A82, دليل_المواد!$A:$D, 4, FALSE), "")</f>
        <v>الباب 900 - المصالح المالية</v>
      </c>
      <c r="E82" s="27" t="s">
        <v>10</v>
      </c>
      <c r="F82" s="21"/>
    </row>
    <row r="83" spans="1:6" ht="21.95" customHeight="1" x14ac:dyDescent="0.15">
      <c r="A83" s="19">
        <v>668</v>
      </c>
      <c r="B83" s="22" t="str">
        <f>IFERROR(VLOOKUP(A83, دليل_المواد!$A:$D, 2, FALSE), "")</f>
        <v>الإعانات للأشخاص المعوزين</v>
      </c>
      <c r="C83" s="19">
        <f>IFERROR(VLOOKUP(A83, دليل_المواد!$A:$D, 3, FALSE), "")</f>
        <v>920</v>
      </c>
      <c r="D83" s="30" t="str">
        <f>IFERROR(VLOOKUP(A83, دليل_المواد!$A:$D, 4, FALSE), "")</f>
        <v>الباب 920 - المساعدة الاجتماعية المباشرة</v>
      </c>
      <c r="E83" s="27" t="s">
        <v>26</v>
      </c>
      <c r="F83" s="21"/>
    </row>
    <row r="84" spans="1:6" ht="21.95" customHeight="1" x14ac:dyDescent="0.15">
      <c r="A84" s="19">
        <v>669</v>
      </c>
      <c r="B84" s="20" t="str">
        <f>IFERROR(VLOOKUP(A84, دليل_المواد!$A:$D, 2, FALSE), "")</f>
        <v>المنح والإعانات الأخرى</v>
      </c>
      <c r="C84" s="19">
        <f>IFERROR(VLOOKUP(A84, دليل_المواد!$A:$D, 3, FALSE), "")</f>
        <v>912</v>
      </c>
      <c r="D84" s="26" t="str">
        <f>IFERROR(VLOOKUP(A84, دليل_المواد!$A:$D, 4, FALSE), "")</f>
        <v>الباب 912 - المساهمة في تكاليف التعليم والتمهين</v>
      </c>
      <c r="E84" s="27" t="s">
        <v>20</v>
      </c>
      <c r="F84" s="21"/>
    </row>
    <row r="85" spans="1:6" ht="21.95" customHeight="1" x14ac:dyDescent="0.15">
      <c r="A85" s="19">
        <v>670</v>
      </c>
      <c r="B85" s="22" t="str">
        <f>IFERROR(VLOOKUP(A85, دليل_المواد!$A:$D, 2, FALSE), "")</f>
        <v>المساهمة في صندوق الضمان للجماعات المحلية</v>
      </c>
      <c r="C85" s="19">
        <f>IFERROR(VLOOKUP(A85, دليل_المواد!$A:$D, 3, FALSE), "")</f>
        <v>940</v>
      </c>
      <c r="D85" s="30" t="str">
        <f>IFERROR(VLOOKUP(A85, دليل_المواد!$A:$D, 4, FALSE), "")</f>
        <v>الباب 940 - ناتج الجباية</v>
      </c>
      <c r="E85" s="27" t="s">
        <v>27</v>
      </c>
      <c r="F85" s="21"/>
    </row>
    <row r="86" spans="1:6" ht="21.95" customHeight="1" x14ac:dyDescent="0.15">
      <c r="A86" s="19">
        <v>671</v>
      </c>
      <c r="B86" s="20" t="str">
        <f>IFERROR(VLOOKUP(A86, دليل_المواد!$A:$D, 2, FALSE), "")</f>
        <v>المساهمة في صندوق الولاية لترقية مبادرة الشباب والرياضة</v>
      </c>
      <c r="C86" s="19">
        <f>IFERROR(VLOOKUP(A86, دليل_المواد!$A:$D, 3, FALSE), "")</f>
        <v>914</v>
      </c>
      <c r="D86" s="29" t="str">
        <f>IFERROR(VLOOKUP(A86, دليل_المواد!$A:$D, 4, FALSE), "")</f>
        <v>الباب 914 - الشبيبة والرياضة والترفيه</v>
      </c>
      <c r="E86" s="27" t="s">
        <v>25</v>
      </c>
      <c r="F86" s="21"/>
    </row>
    <row r="87" spans="1:6" ht="21.95" customHeight="1" x14ac:dyDescent="0.15">
      <c r="A87" s="19">
        <v>672</v>
      </c>
      <c r="B87" s="22" t="str">
        <f>IFERROR(VLOOKUP(A87, دليل_المواد!$A:$D, 2, FALSE), "")</f>
        <v>المساهمة في تكاليف ما بين البلديات</v>
      </c>
      <c r="C87" s="19">
        <f>IFERROR(VLOOKUP(A87, دليل_المواد!$A:$D, 3, FALSE), "")</f>
        <v>907</v>
      </c>
      <c r="D87" s="30" t="str">
        <f>IFERROR(VLOOKUP(A87, دليل_المواد!$A:$D, 4, FALSE), "")</f>
        <v>الباب 907 - النظافة والوقاية وحفظ الصحة العمومية</v>
      </c>
      <c r="E87" s="27" t="s">
        <v>17</v>
      </c>
      <c r="F87" s="21"/>
    </row>
    <row r="88" spans="1:6" ht="21.95" customHeight="1" x14ac:dyDescent="0.15">
      <c r="A88" s="19">
        <v>673</v>
      </c>
      <c r="B88" s="20" t="str">
        <f>IFERROR(VLOOKUP(A88, دليل_المواد!$A:$D, 2, FALSE), "")</f>
        <v>الاشتراكات</v>
      </c>
      <c r="C88" s="19">
        <f>IFERROR(VLOOKUP(A88, دليل_المواد!$A:$D, 3, FALSE), "")</f>
        <v>910</v>
      </c>
      <c r="D88" s="29" t="str">
        <f>IFERROR(VLOOKUP(A88, دليل_المواد!$A:$D, 4, FALSE), "")</f>
        <v>الباب 910 - المصالح الإدارية العمومية</v>
      </c>
      <c r="E88" s="27" t="s">
        <v>22</v>
      </c>
      <c r="F88" s="21"/>
    </row>
    <row r="89" spans="1:6" ht="21.95" customHeight="1" x14ac:dyDescent="0.15">
      <c r="A89" s="19">
        <v>679</v>
      </c>
      <c r="B89" s="22" t="str">
        <f>IFERROR(VLOOKUP(A89, دليل_المواد!$A:$D, 2, FALSE), "")</f>
        <v>المساهمات والخدمات الأخرى لفائدة الغير</v>
      </c>
      <c r="C89" s="19">
        <f>IFERROR(VLOOKUP(A89, دليل_المواد!$A:$D, 3, FALSE), "")</f>
        <v>901</v>
      </c>
      <c r="D89" s="28" t="str">
        <f>IFERROR(VLOOKUP(A89, دليل_المواد!$A:$D, 4, FALSE), "")</f>
        <v>الباب 901 - أجور وأعباء المستخدمين</v>
      </c>
      <c r="E89" s="27" t="s">
        <v>21</v>
      </c>
      <c r="F89" s="21"/>
    </row>
    <row r="90" spans="1:6" ht="21.95" customHeight="1" x14ac:dyDescent="0.15">
      <c r="A90" s="19">
        <v>690</v>
      </c>
      <c r="B90" s="20" t="str">
        <f>IFERROR(VLOOKUP(A90, دليل_المواد!$A:$D, 2, FALSE), "")</f>
        <v>النفقات غير المتوقعة</v>
      </c>
      <c r="C90" s="19">
        <f>IFERROR(VLOOKUP(A90, دليل_المواد!$A:$D, 3, FALSE), "")</f>
        <v>900</v>
      </c>
      <c r="D90" s="29" t="str">
        <f>IFERROR(VLOOKUP(A90, دليل_المواد!$A:$D, 4, FALSE), "")</f>
        <v>الباب 900 - المصالح المالية</v>
      </c>
      <c r="E90" s="27" t="s">
        <v>10</v>
      </c>
      <c r="F90" s="21"/>
    </row>
    <row r="91" spans="1:6" ht="21.95" customHeight="1" x14ac:dyDescent="0.15">
      <c r="A91" s="19">
        <v>691</v>
      </c>
      <c r="B91" s="22" t="str">
        <f>IFERROR(VLOOKUP(A91, دليل_المواد!$A:$D, 2, FALSE), "")</f>
        <v>سداد مبالغ بدون حق</v>
      </c>
      <c r="C91" s="19">
        <f>IFERROR(VLOOKUP(A91, دليل_المواد!$A:$D, 3, FALSE), "")</f>
        <v>900</v>
      </c>
      <c r="D91" s="28" t="str">
        <f>IFERROR(VLOOKUP(A91, دليل_المواد!$A:$D, 4, FALSE), "")</f>
        <v>الباب 900 - المصالح المالية</v>
      </c>
      <c r="E91" s="27" t="s">
        <v>10</v>
      </c>
      <c r="F91" s="21"/>
    </row>
    <row r="92" spans="1:6" ht="21.95" customHeight="1" x14ac:dyDescent="0.15">
      <c r="A92" s="19">
        <v>692</v>
      </c>
      <c r="B92" s="20" t="str">
        <f>IFERROR(VLOOKUP(A92, دليل_المواد!$A:$D, 2, FALSE), "")</f>
        <v>الإعانات الاستثنائية التي تدفعها البلدية</v>
      </c>
      <c r="C92" s="19">
        <f>IFERROR(VLOOKUP(A92, دليل_المواد!$A:$D, 3, FALSE), "")</f>
        <v>900</v>
      </c>
      <c r="D92" s="29" t="str">
        <f>IFERROR(VLOOKUP(A92, دليل_المواد!$A:$D, 4, FALSE), "")</f>
        <v>الباب 900 - المصالح المالية</v>
      </c>
      <c r="E92" s="27" t="s">
        <v>10</v>
      </c>
      <c r="F92" s="21"/>
    </row>
    <row r="93" spans="1:6" ht="21.95" customHeight="1" x14ac:dyDescent="0.15">
      <c r="A93" s="19">
        <v>699</v>
      </c>
      <c r="B93" s="22" t="str">
        <f>IFERROR(VLOOKUP(A93, دليل_المواد!$A:$D, 2, FALSE), "")</f>
        <v>الأعباء الاستثنائية الأخرى</v>
      </c>
      <c r="C93" s="19">
        <f>IFERROR(VLOOKUP(A93, دليل_المواد!$A:$D, 3, FALSE), "")</f>
        <v>900</v>
      </c>
      <c r="D93" s="28" t="str">
        <f>IFERROR(VLOOKUP(A93, دليل_المواد!$A:$D, 4, FALSE), "")</f>
        <v>الباب 900 - المصالح المالية</v>
      </c>
      <c r="E93" s="27" t="s">
        <v>10</v>
      </c>
      <c r="F93" s="21"/>
    </row>
    <row r="94" spans="1:6" ht="21.95" customHeight="1" x14ac:dyDescent="0.15">
      <c r="A94" s="19">
        <v>700</v>
      </c>
      <c r="B94" s="20" t="str">
        <f>IFERROR(VLOOKUP(A94, دليل_المواد!$A:$D, 2, FALSE), "")</f>
        <v>مبيعات المنتجات أو الخدمة</v>
      </c>
      <c r="C94" s="19">
        <f>IFERROR(VLOOKUP(A94, دليل_المواد!$A:$D, 3, FALSE), "")</f>
        <v>902</v>
      </c>
      <c r="D94" s="29" t="str">
        <f>IFERROR(VLOOKUP(A94, دليل_المواد!$A:$D, 4, FALSE), "")</f>
        <v>الباب 902 - وسائل ومصالح الإدارة العامة</v>
      </c>
      <c r="E94" s="27" t="s">
        <v>16</v>
      </c>
      <c r="F94" s="21"/>
    </row>
    <row r="95" spans="1:6" ht="21.95" customHeight="1" x14ac:dyDescent="0.15">
      <c r="A95" s="19">
        <v>701</v>
      </c>
      <c r="B95" s="22" t="str">
        <f>IFERROR(VLOOKUP(A95, دليل_المواد!$A:$D, 2, FALSE), "")</f>
        <v>النسخ الإدارية</v>
      </c>
      <c r="C95" s="19">
        <f>IFERROR(VLOOKUP(A95, دليل_المواد!$A:$D, 3, FALSE), "")</f>
        <v>902</v>
      </c>
      <c r="D95" s="28" t="str">
        <f>IFERROR(VLOOKUP(A95, دليل_المواد!$A:$D, 4, FALSE), "")</f>
        <v>الباب 902 - وسائل ومصالح الإدارة العامة</v>
      </c>
      <c r="E95" s="27" t="s">
        <v>16</v>
      </c>
      <c r="F95" s="21"/>
    </row>
    <row r="96" spans="1:6" ht="21.95" customHeight="1" x14ac:dyDescent="0.15">
      <c r="A96" s="19">
        <v>702</v>
      </c>
      <c r="B96" s="20" t="str">
        <f>IFERROR(VLOOKUP(A96, دليل_المواد!$A:$D, 2, FALSE), "")</f>
        <v>خدمات المستخدمين المدفوعة الأجر</v>
      </c>
      <c r="C96" s="19">
        <f>IFERROR(VLOOKUP(A96, دليل_المواد!$A:$D, 3, FALSE), "")</f>
        <v>901</v>
      </c>
      <c r="D96" s="26" t="str">
        <f>IFERROR(VLOOKUP(A96, دليل_المواد!$A:$D, 4, FALSE), "")</f>
        <v>الباب 901 - أجور وأعباء المستخدمين</v>
      </c>
      <c r="E96" s="27" t="s">
        <v>21</v>
      </c>
      <c r="F96" s="21"/>
    </row>
    <row r="97" spans="1:6" ht="21.95" customHeight="1" x14ac:dyDescent="0.15">
      <c r="A97" s="19">
        <v>703</v>
      </c>
      <c r="B97" s="22" t="str">
        <f>IFERROR(VLOOKUP(A97, دليل_المواد!$A:$D, 2, FALSE), "")</f>
        <v>حقوق الزيارة والدفع</v>
      </c>
      <c r="C97" s="19">
        <f>IFERROR(VLOOKUP(A97, دليل_المواد!$A:$D, 3, FALSE), "")</f>
        <v>915</v>
      </c>
      <c r="D97" s="30" t="str">
        <f>IFERROR(VLOOKUP(A97, دليل_المواد!$A:$D, 4, FALSE), "")</f>
        <v>الباب 915 - الثقافة</v>
      </c>
      <c r="E97" s="27" t="s">
        <v>28</v>
      </c>
      <c r="F97" s="21"/>
    </row>
    <row r="98" spans="1:6" ht="21.95" customHeight="1" x14ac:dyDescent="0.15">
      <c r="A98" s="19">
        <v>704</v>
      </c>
      <c r="B98" s="20" t="str">
        <f>IFERROR(VLOOKUP(A98, دليل_المواد!$A:$D, 2, FALSE), "")</f>
        <v>النواتج المتعلقة بالمذابح</v>
      </c>
      <c r="C98" s="19">
        <f>IFERROR(VLOOKUP(A98, دليل_المواد!$A:$D, 3, FALSE), "")</f>
        <v>931</v>
      </c>
      <c r="D98" s="29" t="str">
        <f>IFERROR(VLOOKUP(A98, دليل_المواد!$A:$D, 4, FALSE), "")</f>
        <v>الباب 931 - مجموع العقارات والمنقولات المنتجة للمداخيل</v>
      </c>
      <c r="E98" s="27" t="s">
        <v>29</v>
      </c>
      <c r="F98" s="21"/>
    </row>
    <row r="99" spans="1:6" ht="21.95" customHeight="1" x14ac:dyDescent="0.15">
      <c r="A99" s="19">
        <v>705</v>
      </c>
      <c r="B99" s="22" t="str">
        <f>IFERROR(VLOOKUP(A99, دليل_المواد!$A:$D, 2, FALSE), "")</f>
        <v>الرسم الجنائزي</v>
      </c>
      <c r="C99" s="19">
        <f>IFERROR(VLOOKUP(A99, دليل_المواد!$A:$D, 3, FALSE), "")</f>
        <v>916</v>
      </c>
      <c r="D99" s="28" t="str">
        <f>IFERROR(VLOOKUP(A99, دليل_المواد!$A:$D, 4, FALSE), "")</f>
        <v>الباب 916 - العبادة</v>
      </c>
      <c r="E99" s="27" t="s">
        <v>30</v>
      </c>
      <c r="F99" s="21"/>
    </row>
    <row r="100" spans="1:6" ht="21.95" customHeight="1" x14ac:dyDescent="0.15">
      <c r="A100" s="19">
        <v>706</v>
      </c>
      <c r="B100" s="20" t="str">
        <f>IFERROR(VLOOKUP(A100, دليل_المواد!$A:$D, 2, FALSE), "")</f>
        <v>حقوق المحشر</v>
      </c>
      <c r="C100" s="19">
        <f>IFERROR(VLOOKUP(A100, دليل_المواد!$A:$D, 3, FALSE), "")</f>
        <v>931</v>
      </c>
      <c r="D100" s="29" t="str">
        <f>IFERROR(VLOOKUP(A100, دليل_المواد!$A:$D, 4, FALSE), "")</f>
        <v>الباب 931 - مجموع العقارات والمنقولات المنتجة للمداخيل</v>
      </c>
      <c r="E100" s="27" t="s">
        <v>29</v>
      </c>
      <c r="F100" s="21"/>
    </row>
    <row r="101" spans="1:6" ht="21.95" customHeight="1" x14ac:dyDescent="0.15">
      <c r="A101" s="19">
        <v>707</v>
      </c>
      <c r="B101" s="22" t="str">
        <f>IFERROR(VLOOKUP(A101, دليل_المواد!$A:$D, 2, FALSE), "")</f>
        <v>حقوق الأفراح والحفلات</v>
      </c>
      <c r="C101" s="19">
        <f>IFERROR(VLOOKUP(A101, دليل_المواد!$A:$D, 3, FALSE), "")</f>
        <v>920</v>
      </c>
      <c r="D101" s="30" t="str">
        <f>IFERROR(VLOOKUP(A101, دليل_المواد!$A:$D, 4, FALSE), "")</f>
        <v>الباب 920 - المساعدة الاجتماعية المباشرة</v>
      </c>
      <c r="E101" s="27" t="s">
        <v>26</v>
      </c>
      <c r="F101" s="21"/>
    </row>
    <row r="102" spans="1:6" ht="21.95" customHeight="1" x14ac:dyDescent="0.15">
      <c r="A102" s="19">
        <v>708</v>
      </c>
      <c r="B102" s="20" t="str">
        <f>IFERROR(VLOOKUP(A102, دليل_المواد!$A:$D, 2, FALSE), "")</f>
        <v>الرسم الخاص على الإعلانات والصفائح المهنية</v>
      </c>
      <c r="C102" s="19">
        <f>IFERROR(VLOOKUP(A102, دليل_المواد!$A:$D, 3, FALSE), "")</f>
        <v>931</v>
      </c>
      <c r="D102" s="29" t="str">
        <f>IFERROR(VLOOKUP(A102, دليل_المواد!$A:$D, 4, FALSE), "")</f>
        <v>الباب 931 - مجموع العقارات والمنقولات المنتجة للمداخيل</v>
      </c>
      <c r="E102" s="27" t="s">
        <v>29</v>
      </c>
      <c r="F102" s="21"/>
    </row>
    <row r="103" spans="1:6" ht="21.95" customHeight="1" x14ac:dyDescent="0.15">
      <c r="A103" s="19">
        <v>709</v>
      </c>
      <c r="B103" s="22" t="str">
        <f>IFERROR(VLOOKUP(A103, دليل_المواد!$A:$D, 2, FALSE), "")</f>
        <v>الرسم الخاص على عقود ورخص وشهادات التعمير ونواتج الاستغلال الأخرى</v>
      </c>
      <c r="C103" s="19">
        <f>IFERROR(VLOOKUP(A103, دليل_المواد!$A:$D, 3, FALSE), "")</f>
        <v>910</v>
      </c>
      <c r="D103" s="30" t="str">
        <f>IFERROR(VLOOKUP(A103, دليل_المواد!$A:$D, 4, FALSE), "")</f>
        <v>الباب 910 - المصالح الإدارية العمومية</v>
      </c>
      <c r="E103" s="27" t="s">
        <v>22</v>
      </c>
      <c r="F103" s="21"/>
    </row>
    <row r="104" spans="1:6" ht="21.95" customHeight="1" x14ac:dyDescent="0.15">
      <c r="A104" s="19">
        <v>710</v>
      </c>
      <c r="B104" s="20" t="str">
        <f>IFERROR(VLOOKUP(A104, دليل_المواد!$A:$D, 2, FALSE), "")</f>
        <v>بيع المحصول</v>
      </c>
      <c r="C104" s="19">
        <f>IFERROR(VLOOKUP(A104, دليل_المواد!$A:$D, 3, FALSE), "")</f>
        <v>931</v>
      </c>
      <c r="D104" s="26" t="str">
        <f>IFERROR(VLOOKUP(A104, دليل_المواد!$A:$D, 4, FALSE), "")</f>
        <v>الباب 931 - مجموع العقارات والمنقولات المنتجة للمداخيل</v>
      </c>
      <c r="E104" s="27" t="s">
        <v>29</v>
      </c>
      <c r="F104" s="21"/>
    </row>
    <row r="105" spans="1:6" ht="21.95" customHeight="1" x14ac:dyDescent="0.15">
      <c r="A105" s="19">
        <v>711</v>
      </c>
      <c r="B105" s="22" t="str">
        <f>IFERROR(VLOOKUP(A105, دليل_المواد!$A:$D, 2, FALSE), "")</f>
        <v>كراء المباني والمنقولات والعتاد</v>
      </c>
      <c r="C105" s="19">
        <f>IFERROR(VLOOKUP(A105, دليل_المواد!$A:$D, 3, FALSE), "")</f>
        <v>904</v>
      </c>
      <c r="D105" s="30" t="str">
        <f>IFERROR(VLOOKUP(A105, دليل_المواد!$A:$D, 4, FALSE), "")</f>
        <v>الباب 904 - الطرق</v>
      </c>
      <c r="E105" s="27" t="s">
        <v>19</v>
      </c>
      <c r="F105" s="21"/>
    </row>
    <row r="106" spans="1:6" ht="21.95" customHeight="1" x14ac:dyDescent="0.15">
      <c r="A106" s="19">
        <v>712</v>
      </c>
      <c r="B106" s="20" t="str">
        <f>IFERROR(VLOOKUP(A106, دليل_المواد!$A:$D, 2, FALSE), "")</f>
        <v>حقوق الطرق والساحة وأماكن الوقوف</v>
      </c>
      <c r="C106" s="19">
        <f>IFERROR(VLOOKUP(A106, دليل_المواد!$A:$D, 3, FALSE), "")</f>
        <v>904</v>
      </c>
      <c r="D106" s="26" t="str">
        <f>IFERROR(VLOOKUP(A106, دليل_المواد!$A:$D, 4, FALSE), "")</f>
        <v>الباب 904 - الطرق</v>
      </c>
      <c r="E106" s="27" t="s">
        <v>19</v>
      </c>
      <c r="F106" s="21"/>
    </row>
    <row r="107" spans="1:6" ht="21.95" customHeight="1" x14ac:dyDescent="0.15">
      <c r="A107" s="19">
        <v>713</v>
      </c>
      <c r="B107" s="22" t="str">
        <f>IFERROR(VLOOKUP(A107, دليل_المواد!$A:$D, 2, FALSE), "")</f>
        <v>ناتج الامتياز</v>
      </c>
      <c r="C107" s="19">
        <f>IFERROR(VLOOKUP(A107, دليل_المواد!$A:$D, 3, FALSE), "")</f>
        <v>914</v>
      </c>
      <c r="D107" s="28" t="str">
        <f>IFERROR(VLOOKUP(A107, دليل_المواد!$A:$D, 4, FALSE), "")</f>
        <v>الباب 914 - الشبيبة والرياضة والترفيه</v>
      </c>
      <c r="E107" s="27" t="s">
        <v>25</v>
      </c>
      <c r="F107" s="21"/>
    </row>
    <row r="108" spans="1:6" ht="21.95" customHeight="1" x14ac:dyDescent="0.15">
      <c r="A108" s="19">
        <v>714</v>
      </c>
      <c r="B108" s="20" t="str">
        <f>IFERROR(VLOOKUP(A108, دليل_المواد!$A:$D, 2, FALSE), "")</f>
        <v>ناتج كراء الأسواق والمذابح والمسمكات</v>
      </c>
      <c r="C108" s="19">
        <f>IFERROR(VLOOKUP(A108, دليل_المواد!$A:$D, 3, FALSE), "")</f>
        <v>931</v>
      </c>
      <c r="D108" s="29" t="str">
        <f>IFERROR(VLOOKUP(A108, دليل_المواد!$A:$D, 4, FALSE), "")</f>
        <v>الباب 931 - مجموع العقارات والمنقولات المنتجة للمداخيل</v>
      </c>
      <c r="E108" s="27" t="s">
        <v>29</v>
      </c>
      <c r="F108" s="21"/>
    </row>
    <row r="109" spans="1:6" ht="21.95" customHeight="1" x14ac:dyDescent="0.15">
      <c r="A109" s="19">
        <v>719</v>
      </c>
      <c r="B109" s="22" t="str">
        <f>IFERROR(VLOOKUP(A109, دليل_المواد!$A:$D, 2, FALSE), "")</f>
        <v>العائدات الأخرى للأملاك العمومية والخاصة للبلدية</v>
      </c>
      <c r="C109" s="19">
        <f>IFERROR(VLOOKUP(A109, دليل_المواد!$A:$D, 3, FALSE), "")</f>
        <v>904</v>
      </c>
      <c r="D109" s="30" t="str">
        <f>IFERROR(VLOOKUP(A109, دليل_المواد!$A:$D, 4, FALSE), "")</f>
        <v>الباب 904 - الطرق</v>
      </c>
      <c r="E109" s="27" t="s">
        <v>19</v>
      </c>
      <c r="F109" s="21"/>
    </row>
    <row r="110" spans="1:6" ht="21.95" customHeight="1" x14ac:dyDescent="0.15">
      <c r="A110" s="19">
        <v>720</v>
      </c>
      <c r="B110" s="20" t="str">
        <f>IFERROR(VLOOKUP(A110, دليل_المواد!$A:$D, 2, FALSE), "")</f>
        <v>التحصيل من أرصدة تعويض المنح العائلية والخدمات المدفوعة نقدا</v>
      </c>
      <c r="C110" s="19">
        <f>IFERROR(VLOOKUP(A110, دليل_المواد!$A:$D, 3, FALSE), "")</f>
        <v>901</v>
      </c>
      <c r="D110" s="26" t="str">
        <f>IFERROR(VLOOKUP(A110, دليل_المواد!$A:$D, 4, FALSE), "")</f>
        <v>الباب 901 - أجور وأعباء المستخدمين</v>
      </c>
      <c r="E110" s="27" t="s">
        <v>21</v>
      </c>
      <c r="F110" s="21"/>
    </row>
    <row r="111" spans="1:6" ht="21.95" customHeight="1" x14ac:dyDescent="0.15">
      <c r="A111" s="19">
        <v>721</v>
      </c>
      <c r="B111" s="22" t="str">
        <f>IFERROR(VLOOKUP(A111, دليل_المواد!$A:$D, 2, FALSE), "")</f>
        <v>المساهمة في الإعانات الاجتماعية</v>
      </c>
      <c r="C111" s="19">
        <f>IFERROR(VLOOKUP(A111, دليل_المواد!$A:$D, 3, FALSE), "")</f>
        <v>920</v>
      </c>
      <c r="D111" s="30" t="str">
        <f>IFERROR(VLOOKUP(A111, دليل_المواد!$A:$D, 4, FALSE), "")</f>
        <v>الباب 920 - المساعدة الاجتماعية المباشرة</v>
      </c>
      <c r="E111" s="27" t="s">
        <v>26</v>
      </c>
      <c r="F111" s="21"/>
    </row>
    <row r="112" spans="1:6" ht="21.95" customHeight="1" x14ac:dyDescent="0.15">
      <c r="A112" s="19">
        <v>722</v>
      </c>
      <c r="B112" s="20" t="str">
        <f>IFERROR(VLOOKUP(A112, دليل_المواد!$A:$D, 2, FALSE), "")</f>
        <v>تخفيض نسب الفوائد</v>
      </c>
      <c r="C112" s="19">
        <f>IFERROR(VLOOKUP(A112, دليل_المواد!$A:$D, 3, FALSE), "")</f>
        <v>900</v>
      </c>
      <c r="D112" s="26" t="str">
        <f>IFERROR(VLOOKUP(A112, دليل_المواد!$A:$D, 4, FALSE), "")</f>
        <v>الباب 900 - المصالح المالية</v>
      </c>
      <c r="E112" s="27" t="s">
        <v>10</v>
      </c>
      <c r="F112" s="21"/>
    </row>
    <row r="113" spans="1:6" ht="21.95" customHeight="1" x14ac:dyDescent="0.15">
      <c r="A113" s="19">
        <v>723</v>
      </c>
      <c r="B113" s="22" t="str">
        <f>IFERROR(VLOOKUP(A113, دليل_المواد!$A:$D, 2, FALSE), "")</f>
        <v>إعانات الجماعات المحلية</v>
      </c>
      <c r="C113" s="19">
        <f>IFERROR(VLOOKUP(A113, دليل_المواد!$A:$D, 3, FALSE), "")</f>
        <v>901</v>
      </c>
      <c r="D113" s="30" t="str">
        <f>IFERROR(VLOOKUP(A113, دليل_المواد!$A:$D, 4, FALSE), "")</f>
        <v>الباب 901 - أجور وأعباء المستخدمين</v>
      </c>
      <c r="E113" s="27" t="s">
        <v>21</v>
      </c>
      <c r="F113" s="21"/>
    </row>
    <row r="114" spans="1:6" ht="21.95" customHeight="1" x14ac:dyDescent="0.15">
      <c r="A114" s="19">
        <v>729</v>
      </c>
      <c r="B114" s="20" t="str">
        <f>IFERROR(VLOOKUP(A114, دليل_المواد!$A:$D, 2, FALSE), "")</f>
        <v>التحصيلات والإعانات والمساهمات الأخرى</v>
      </c>
      <c r="C114" s="19">
        <f>IFERROR(VLOOKUP(A114, دليل_المواد!$A:$D, 3, FALSE), "")</f>
        <v>901</v>
      </c>
      <c r="D114" s="26" t="str">
        <f>IFERROR(VLOOKUP(A114, دليل_المواد!$A:$D, 4, FALSE), "")</f>
        <v>الباب 901 - أجور وأعباء المستخدمين</v>
      </c>
      <c r="E114" s="27" t="s">
        <v>21</v>
      </c>
      <c r="F114" s="21"/>
    </row>
    <row r="115" spans="1:6" ht="21.95" customHeight="1" x14ac:dyDescent="0.15">
      <c r="A115" s="19">
        <v>730</v>
      </c>
      <c r="B115" s="22" t="str">
        <f>IFERROR(VLOOKUP(A115, دليل_المواد!$A:$D, 2, FALSE), "")</f>
        <v>أشغال التجهيز المنجزة بالاستغلال المباشر</v>
      </c>
      <c r="C115" s="19">
        <f>IFERROR(VLOOKUP(A115, دليل_المواد!$A:$D, 3, FALSE), "")</f>
        <v>906</v>
      </c>
      <c r="D115" s="30" t="str">
        <f>IFERROR(VLOOKUP(A115, دليل_المواد!$A:$D, 4, FALSE), "")</f>
        <v>الباب 906 - الأشغال المنجزة بالاستغلال المباشر</v>
      </c>
      <c r="E115" s="27" t="s">
        <v>31</v>
      </c>
      <c r="F115" s="21"/>
    </row>
    <row r="116" spans="1:6" ht="21.95" customHeight="1" x14ac:dyDescent="0.15">
      <c r="A116" s="19">
        <v>739</v>
      </c>
      <c r="B116" s="20" t="str">
        <f>IFERROR(VLOOKUP(A116, دليل_المواد!$A:$D, 2, FALSE), "")</f>
        <v>تخفيضات التكاليف الأخرى</v>
      </c>
      <c r="C116" s="19">
        <f>IFERROR(VLOOKUP(A116, دليل_المواد!$A:$D, 3, FALSE), "")</f>
        <v>905</v>
      </c>
      <c r="D116" s="29" t="str">
        <f>IFERROR(VLOOKUP(A116, دليل_المواد!$A:$D, 4, FALSE), "")</f>
        <v>الباب 905 - الشبكات والاتصالات والتكنولوجيات الجديدة</v>
      </c>
      <c r="E116" s="27" t="s">
        <v>32</v>
      </c>
      <c r="F116" s="21"/>
    </row>
    <row r="117" spans="1:6" ht="21.95" customHeight="1" x14ac:dyDescent="0.15">
      <c r="A117" s="19">
        <v>740</v>
      </c>
      <c r="B117" s="22" t="str">
        <f>IFERROR(VLOOKUP(A117, دليل_المواد!$A:$D, 2, FALSE), "")</f>
        <v>منح معادلة التوزيع بالتساوي</v>
      </c>
      <c r="C117" s="19">
        <f>IFERROR(VLOOKUP(A117, دليل_المواد!$A:$D, 3, FALSE), "")</f>
        <v>941</v>
      </c>
      <c r="D117" s="30" t="str">
        <f>IFERROR(VLOOKUP(A117, دليل_المواد!$A:$D, 4, FALSE), "")</f>
        <v>الباب 941 - ممنوحات صندوق الجماعات المحلية المشترك</v>
      </c>
      <c r="E117" s="27" t="s">
        <v>33</v>
      </c>
      <c r="F117" s="21"/>
    </row>
    <row r="118" spans="1:6" ht="21.95" customHeight="1" x14ac:dyDescent="0.15">
      <c r="A118" s="19">
        <v>741</v>
      </c>
      <c r="B118" s="20" t="str">
        <f>IFERROR(VLOOKUP(A118, دليل_المواد!$A:$D, 2, FALSE), "")</f>
        <v>منح مخصصات الخدمة العمومية</v>
      </c>
      <c r="C118" s="19">
        <f>IFERROR(VLOOKUP(A118, دليل_المواد!$A:$D, 3, FALSE), "")</f>
        <v>913</v>
      </c>
      <c r="D118" s="29" t="str">
        <f>IFERROR(VLOOKUP(A118, دليل_المواد!$A:$D, 4, FALSE), "")</f>
        <v>الباب 913 - المصالح الاجتماعية المدرسية وما قبل المدرسية</v>
      </c>
      <c r="E118" s="27" t="s">
        <v>34</v>
      </c>
      <c r="F118" s="21"/>
    </row>
    <row r="119" spans="1:6" ht="21.95" customHeight="1" x14ac:dyDescent="0.15">
      <c r="A119" s="19">
        <v>742</v>
      </c>
      <c r="B119" s="22" t="str">
        <f>IFERROR(VLOOKUP(A119, دليل_المواد!$A:$D, 2, FALSE), "")</f>
        <v>الإعانات الاستثنائية</v>
      </c>
      <c r="C119" s="19">
        <f>IFERROR(VLOOKUP(A119, دليل_المواد!$A:$D, 3, FALSE), "")</f>
        <v>941</v>
      </c>
      <c r="D119" s="28" t="str">
        <f>IFERROR(VLOOKUP(A119, دليل_المواد!$A:$D, 4, FALSE), "")</f>
        <v>الباب 941 - ممنوحات صندوق الجماعات المحلية المشترك</v>
      </c>
      <c r="E119" s="27" t="s">
        <v>33</v>
      </c>
      <c r="F119" s="21"/>
    </row>
    <row r="120" spans="1:6" ht="21.95" customHeight="1" x14ac:dyDescent="0.15">
      <c r="A120" s="19">
        <v>743</v>
      </c>
      <c r="B120" s="20" t="str">
        <f>IFERROR(VLOOKUP(A120, دليل_المواد!$A:$D, 2, FALSE), "")</f>
        <v>إعانات التكوين والدراسات والبحث</v>
      </c>
      <c r="C120" s="19">
        <f>IFERROR(VLOOKUP(A120, دليل_المواد!$A:$D, 3, FALSE), "")</f>
        <v>901</v>
      </c>
      <c r="D120" s="29" t="str">
        <f>IFERROR(VLOOKUP(A120, دليل_المواد!$A:$D, 4, FALSE), "")</f>
        <v>الباب 901 - أجور وأعباء المستخدمين</v>
      </c>
      <c r="E120" s="27" t="s">
        <v>21</v>
      </c>
      <c r="F120" s="21"/>
    </row>
    <row r="121" spans="1:6" ht="21.95" customHeight="1" x14ac:dyDescent="0.15">
      <c r="A121" s="19">
        <v>744</v>
      </c>
      <c r="B121" s="22" t="str">
        <f>IFERROR(VLOOKUP(A121, دليل_المواد!$A:$D, 2, FALSE), "")</f>
        <v>تعويض ناقص القيمة الجبائية</v>
      </c>
      <c r="C121" s="19">
        <f>IFERROR(VLOOKUP(A121, دليل_المواد!$A:$D, 3, FALSE), "")</f>
        <v>941</v>
      </c>
      <c r="D121" s="28" t="str">
        <f>IFERROR(VLOOKUP(A121, دليل_المواد!$A:$D, 4, FALSE), "")</f>
        <v>الباب 941 - ممنوحات صندوق الجماعات المحلية المشترك</v>
      </c>
      <c r="E121" s="27" t="s">
        <v>33</v>
      </c>
      <c r="F121" s="21"/>
    </row>
    <row r="122" spans="1:6" ht="21.95" customHeight="1" x14ac:dyDescent="0.15">
      <c r="A122" s="19">
        <v>749</v>
      </c>
      <c r="B122" s="20" t="str">
        <f>IFERROR(VLOOKUP(A122, دليل_المواد!$A:$D, 2, FALSE), "")</f>
        <v>إعانات وتخصيصات أخرى</v>
      </c>
      <c r="C122" s="19">
        <f>IFERROR(VLOOKUP(A122, دليل_المواد!$A:$D, 3, FALSE), "")</f>
        <v>900</v>
      </c>
      <c r="D122" s="26" t="str">
        <f>IFERROR(VLOOKUP(A122, دليل_المواد!$A:$D, 4, FALSE), "")</f>
        <v>الباب 900 - المصالح المالية</v>
      </c>
      <c r="E122" s="27" t="s">
        <v>10</v>
      </c>
      <c r="F122" s="21"/>
    </row>
    <row r="123" spans="1:6" ht="21.95" customHeight="1" x14ac:dyDescent="0.15">
      <c r="A123" s="19">
        <v>750</v>
      </c>
      <c r="B123" s="22" t="str">
        <f>IFERROR(VLOOKUP(A123, دليل_المواد!$A:$D, 2, FALSE), "")</f>
        <v>الرسم على القيمة المضافة</v>
      </c>
      <c r="C123" s="19">
        <f>IFERROR(VLOOKUP(A123, دليل_المواد!$A:$D, 3, FALSE), "")</f>
        <v>940</v>
      </c>
      <c r="D123" s="28" t="str">
        <f>IFERROR(VLOOKUP(A123, دليل_المواد!$A:$D, 4, FALSE), "")</f>
        <v>الباب 940 - ناتج الجباية</v>
      </c>
      <c r="E123" s="27" t="s">
        <v>27</v>
      </c>
      <c r="F123" s="21"/>
    </row>
    <row r="124" spans="1:6" ht="21.95" customHeight="1" x14ac:dyDescent="0.15">
      <c r="A124" s="19">
        <v>751</v>
      </c>
      <c r="B124" s="20" t="str">
        <f>IFERROR(VLOOKUP(A124, دليل_المواد!$A:$D, 2, FALSE), "")</f>
        <v>الرسم الصحي على اللحوم</v>
      </c>
      <c r="C124" s="19">
        <f>IFERROR(VLOOKUP(A124, دليل_المواد!$A:$D, 3, FALSE), "")</f>
        <v>940</v>
      </c>
      <c r="D124" s="29" t="str">
        <f>IFERROR(VLOOKUP(A124, دليل_المواد!$A:$D, 4, FALSE), "")</f>
        <v>الباب 940 - ناتج الجباية</v>
      </c>
      <c r="E124" s="27" t="s">
        <v>27</v>
      </c>
      <c r="F124" s="21"/>
    </row>
    <row r="125" spans="1:6" ht="21.95" customHeight="1" x14ac:dyDescent="0.15">
      <c r="A125" s="19">
        <v>752</v>
      </c>
      <c r="B125" s="22" t="str">
        <f>IFERROR(VLOOKUP(A125, دليل_المواد!$A:$D, 2, FALSE), "")</f>
        <v>الرسم على المنتوجات البترولية أو المماثلة لها</v>
      </c>
      <c r="C125" s="19">
        <f>IFERROR(VLOOKUP(A125, دليل_المواد!$A:$D, 3, FALSE), "")</f>
        <v>940</v>
      </c>
      <c r="D125" s="28" t="str">
        <f>IFERROR(VLOOKUP(A125, دليل_المواد!$A:$D, 4, FALSE), "")</f>
        <v>الباب 940 - ناتج الجباية</v>
      </c>
      <c r="E125" s="27" t="s">
        <v>27</v>
      </c>
      <c r="F125" s="21"/>
    </row>
    <row r="126" spans="1:6" ht="21.95" customHeight="1" x14ac:dyDescent="0.15">
      <c r="A126" s="19">
        <v>759</v>
      </c>
      <c r="B126" s="20" t="str">
        <f>IFERROR(VLOOKUP(A126, دليل_المواد!$A:$D, 2, FALSE), "")</f>
        <v>الضرائب والرسوم غير المباشرة الأخرى</v>
      </c>
      <c r="C126" s="19">
        <f>IFERROR(VLOOKUP(A126, دليل_المواد!$A:$D, 3, FALSE), "")</f>
        <v>940</v>
      </c>
      <c r="D126" s="29" t="str">
        <f>IFERROR(VLOOKUP(A126, دليل_المواد!$A:$D, 4, FALSE), "")</f>
        <v>الباب 940 - ناتج الجباية</v>
      </c>
      <c r="E126" s="27" t="s">
        <v>27</v>
      </c>
      <c r="F126" s="21"/>
    </row>
    <row r="127" spans="1:6" ht="21.95" customHeight="1" x14ac:dyDescent="0.15">
      <c r="A127" s="19">
        <v>760</v>
      </c>
      <c r="B127" s="22" t="str">
        <f>IFERROR(VLOOKUP(A127, دليل_المواد!$A:$D, 2, FALSE), "")</f>
        <v>الرسم العقاري على الملكيات المبنية وغير المبنية</v>
      </c>
      <c r="C127" s="19">
        <f>IFERROR(VLOOKUP(A127, دليل_المواد!$A:$D, 3, FALSE), "")</f>
        <v>940</v>
      </c>
      <c r="D127" s="30" t="str">
        <f>IFERROR(VLOOKUP(A127, دليل_المواد!$A:$D, 4, FALSE), "")</f>
        <v>الباب 940 - ناتج الجباية</v>
      </c>
      <c r="E127" s="27" t="s">
        <v>27</v>
      </c>
      <c r="F127" s="21"/>
    </row>
    <row r="128" spans="1:6" ht="21.95" customHeight="1" x14ac:dyDescent="0.15">
      <c r="A128" s="19">
        <v>761</v>
      </c>
      <c r="B128" s="20" t="str">
        <f>IFERROR(VLOOKUP(A128, دليل_المواد!$A:$D, 2, FALSE), "")</f>
        <v>الرسم على رفع القمامات المنزلية</v>
      </c>
      <c r="C128" s="19">
        <f>IFERROR(VLOOKUP(A128, دليل_المواد!$A:$D, 3, FALSE), "")</f>
        <v>940</v>
      </c>
      <c r="D128" s="26" t="str">
        <f>IFERROR(VLOOKUP(A128, دليل_المواد!$A:$D, 4, FALSE), "")</f>
        <v>الباب 940 - ناتج الجباية</v>
      </c>
      <c r="E128" s="27" t="s">
        <v>27</v>
      </c>
      <c r="F128" s="21"/>
    </row>
    <row r="129" spans="1:6" ht="21.95" customHeight="1" x14ac:dyDescent="0.15">
      <c r="A129" s="19">
        <v>762</v>
      </c>
      <c r="B129" s="22" t="str">
        <f>IFERROR(VLOOKUP(A129, دليل_المواد!$A:$D, 2, FALSE), "")</f>
        <v>الرسم على الإقامة</v>
      </c>
      <c r="C129" s="19">
        <f>IFERROR(VLOOKUP(A129, دليل_المواد!$A:$D, 3, FALSE), "")</f>
        <v>940</v>
      </c>
      <c r="D129" s="30" t="str">
        <f>IFERROR(VLOOKUP(A129, دليل_المواد!$A:$D, 4, FALSE), "")</f>
        <v>الباب 940 - ناتج الجباية</v>
      </c>
      <c r="E129" s="27" t="s">
        <v>27</v>
      </c>
      <c r="F129" s="21"/>
    </row>
    <row r="130" spans="1:6" ht="21.95" customHeight="1" x14ac:dyDescent="0.15">
      <c r="A130" s="19">
        <v>763</v>
      </c>
      <c r="B130" s="20" t="str">
        <f>IFERROR(VLOOKUP(A130, دليل_المواد!$A:$D, 2, FALSE), "")</f>
        <v>الضريبة على الدخل الإجمالي صنف المداخيل العقارية</v>
      </c>
      <c r="C130" s="19">
        <f>IFERROR(VLOOKUP(A130, دليل_المواد!$A:$D, 3, FALSE), "")</f>
        <v>940</v>
      </c>
      <c r="D130" s="26" t="str">
        <f>IFERROR(VLOOKUP(A130, دليل_المواد!$A:$D, 4, FALSE), "")</f>
        <v>الباب 940 - ناتج الجباية</v>
      </c>
      <c r="E130" s="27" t="s">
        <v>27</v>
      </c>
      <c r="F130" s="21"/>
    </row>
    <row r="131" spans="1:6" ht="21.95" customHeight="1" x14ac:dyDescent="0.15">
      <c r="A131" s="19">
        <v>764</v>
      </c>
      <c r="B131" s="22" t="str">
        <f>IFERROR(VLOOKUP(A131, دليل_المواد!$A:$D, 2, FALSE), "")</f>
        <v>الضريبة على الثروة</v>
      </c>
      <c r="C131" s="19">
        <f>IFERROR(VLOOKUP(A131, دليل_المواد!$A:$D, 3, FALSE), "")</f>
        <v>940</v>
      </c>
      <c r="D131" s="30" t="str">
        <f>IFERROR(VLOOKUP(A131, دليل_المواد!$A:$D, 4, FALSE), "")</f>
        <v>الباب 940 - ناتج الجباية</v>
      </c>
      <c r="E131" s="27" t="s">
        <v>27</v>
      </c>
      <c r="F131" s="21"/>
    </row>
    <row r="132" spans="1:6" ht="21.95" customHeight="1" x14ac:dyDescent="0.15">
      <c r="A132" s="19">
        <v>765</v>
      </c>
      <c r="B132" s="20" t="str">
        <f>IFERROR(VLOOKUP(A132, دليل_المواد!$A:$D, 2, FALSE), "")</f>
        <v>الضريبة الجزافية الوحيدة</v>
      </c>
      <c r="C132" s="19">
        <f>IFERROR(VLOOKUP(A132, دليل_المواد!$A:$D, 3, FALSE), "")</f>
        <v>940</v>
      </c>
      <c r="D132" s="26" t="str">
        <f>IFERROR(VLOOKUP(A132, دليل_المواد!$A:$D, 4, FALSE), "")</f>
        <v>الباب 940 - ناتج الجباية</v>
      </c>
      <c r="E132" s="27" t="s">
        <v>27</v>
      </c>
      <c r="F132" s="21"/>
    </row>
    <row r="133" spans="1:6" ht="21.95" customHeight="1" x14ac:dyDescent="0.15">
      <c r="A133" s="19">
        <v>766</v>
      </c>
      <c r="B133" s="22" t="str">
        <f>IFERROR(VLOOKUP(A133, دليل_المواد!$A:$D, 2, FALSE), "")</f>
        <v>الرسم المحلي للتضامن</v>
      </c>
      <c r="C133" s="19">
        <f>IFERROR(VLOOKUP(A133, دليل_المواد!$A:$D, 3, FALSE), "")</f>
        <v>940</v>
      </c>
      <c r="D133" s="30" t="str">
        <f>IFERROR(VLOOKUP(A133, دليل_المواد!$A:$D, 4, FALSE), "")</f>
        <v>الباب 940 - ناتج الجباية</v>
      </c>
      <c r="E133" s="27" t="s">
        <v>27</v>
      </c>
      <c r="F133" s="21"/>
    </row>
    <row r="134" spans="1:6" ht="21.95" customHeight="1" x14ac:dyDescent="0.15">
      <c r="A134" s="19">
        <v>767</v>
      </c>
      <c r="B134" s="20" t="str">
        <f>IFERROR(VLOOKUP(A134, دليل_المواد!$A:$D, 2, FALSE), "")</f>
        <v>الرسم على السكن</v>
      </c>
      <c r="C134" s="19">
        <f>IFERROR(VLOOKUP(A134, دليل_المواد!$A:$D, 3, FALSE), "")</f>
        <v>940</v>
      </c>
      <c r="D134" s="26" t="str">
        <f>IFERROR(VLOOKUP(A134, دليل_المواد!$A:$D, 4, FALSE), "")</f>
        <v>الباب 940 - ناتج الجباية</v>
      </c>
      <c r="E134" s="27" t="s">
        <v>27</v>
      </c>
      <c r="F134" s="21"/>
    </row>
    <row r="135" spans="1:6" ht="21.95" customHeight="1" x14ac:dyDescent="0.15">
      <c r="A135" s="19">
        <v>769</v>
      </c>
      <c r="B135" s="22" t="str">
        <f>IFERROR(VLOOKUP(A135, دليل_المواد!$A:$D, 2, FALSE), "")</f>
        <v>الضرائب والرسوم المباشرة الأخرى</v>
      </c>
      <c r="C135" s="19">
        <f>IFERROR(VLOOKUP(A135, دليل_المواد!$A:$D, 3, FALSE), "")</f>
        <v>940</v>
      </c>
      <c r="D135" s="30" t="str">
        <f>IFERROR(VLOOKUP(A135, دليل_المواد!$A:$D, 4, FALSE), "")</f>
        <v>الباب 940 - ناتج الجباية</v>
      </c>
      <c r="E135" s="27" t="s">
        <v>27</v>
      </c>
      <c r="F135" s="21"/>
    </row>
    <row r="136" spans="1:6" ht="21.95" customHeight="1" x14ac:dyDescent="0.15">
      <c r="A136" s="19">
        <v>770</v>
      </c>
      <c r="B136" s="20" t="str">
        <f>IFERROR(VLOOKUP(A136, دليل_المواد!$A:$D, 2, FALSE), "")</f>
        <v>عائدات السندات والربوع</v>
      </c>
      <c r="C136" s="19">
        <f>IFERROR(VLOOKUP(A136, دليل_المواد!$A:$D, 3, FALSE), "")</f>
        <v>900</v>
      </c>
      <c r="D136" s="29" t="str">
        <f>IFERROR(VLOOKUP(A136, دليل_المواد!$A:$D, 4, FALSE), "")</f>
        <v>الباب 900 - المصالح المالية</v>
      </c>
      <c r="E136" s="27" t="s">
        <v>10</v>
      </c>
      <c r="F136" s="21"/>
    </row>
    <row r="137" spans="1:6" ht="21.95" customHeight="1" x14ac:dyDescent="0.15">
      <c r="A137" s="19">
        <v>771</v>
      </c>
      <c r="B137" s="22" t="str">
        <f>IFERROR(VLOOKUP(A137, دليل_المواد!$A:$D, 2, FALSE), "")</f>
        <v>فوائد القروض والديون</v>
      </c>
      <c r="C137" s="19">
        <f>IFERROR(VLOOKUP(A137, دليل_المواد!$A:$D, 3, FALSE), "")</f>
        <v>900</v>
      </c>
      <c r="D137" s="30" t="str">
        <f>IFERROR(VLOOKUP(A137, دليل_المواد!$A:$D, 4, FALSE), "")</f>
        <v>الباب 900 - المصالح المالية</v>
      </c>
      <c r="E137" s="27" t="s">
        <v>10</v>
      </c>
      <c r="F137" s="21"/>
    </row>
    <row r="138" spans="1:6" ht="21.95" customHeight="1" x14ac:dyDescent="0.15">
      <c r="A138" s="19">
        <v>772</v>
      </c>
      <c r="B138" s="20" t="str">
        <f>IFERROR(VLOOKUP(A138, دليل_المواد!$A:$D, 2, FALSE), "")</f>
        <v>عائدات المصالح ذات المحاسبة الخاصة بها والتي ليست لها شخصية معنوية</v>
      </c>
      <c r="C138" s="19">
        <f>IFERROR(VLOOKUP(A138, دليل_المواد!$A:$D, 3, FALSE), "")</f>
        <v>921</v>
      </c>
      <c r="D138" s="29" t="str">
        <f>IFERROR(VLOOKUP(A138, دليل_المواد!$A:$D, 4, FALSE), "")</f>
        <v>الباب 921 - المصالح والمؤسسات الاجتماعية</v>
      </c>
      <c r="E138" s="27" t="s">
        <v>23</v>
      </c>
      <c r="F138" s="21"/>
    </row>
    <row r="139" spans="1:6" ht="21.95" customHeight="1" x14ac:dyDescent="0.15">
      <c r="A139" s="19">
        <v>779</v>
      </c>
      <c r="B139" s="22" t="str">
        <f>IFERROR(VLOOKUP(A139, دليل_المواد!$A:$D, 2, FALSE), "")</f>
        <v>العائدات المالية الأخرى</v>
      </c>
      <c r="C139" s="19">
        <f>IFERROR(VLOOKUP(A139, دليل_المواد!$A:$D, 3, FALSE), "")</f>
        <v>900</v>
      </c>
      <c r="D139" s="28" t="str">
        <f>IFERROR(VLOOKUP(A139, دليل_المواد!$A:$D, 4, FALSE), "")</f>
        <v>الباب 900 - المصالح المالية</v>
      </c>
      <c r="E139" s="27" t="s">
        <v>10</v>
      </c>
      <c r="F139" s="21"/>
    </row>
    <row r="140" spans="1:6" ht="21.95" customHeight="1" x14ac:dyDescent="0.15">
      <c r="A140" s="19">
        <v>780</v>
      </c>
      <c r="B140" s="20" t="str">
        <f>IFERROR(VLOOKUP(A140, دليل_المواد!$A:$D, 2, FALSE), "")</f>
        <v>مخصصات صيانة وحراسة المدارس الابتدائية</v>
      </c>
      <c r="C140" s="19">
        <f>IFERROR(VLOOKUP(A140, دليل_المواد!$A:$D, 3, FALSE), "")</f>
        <v>901</v>
      </c>
      <c r="D140" s="29" t="str">
        <f>IFERROR(VLOOKUP(A140, دليل_المواد!$A:$D, 4, FALSE), "")</f>
        <v>الباب 901 - أجور وأعباء المستخدمين</v>
      </c>
      <c r="E140" s="27" t="s">
        <v>21</v>
      </c>
      <c r="F140" s="21"/>
    </row>
    <row r="141" spans="1:6" ht="21.95" customHeight="1" x14ac:dyDescent="0.15">
      <c r="A141" s="19">
        <v>781</v>
      </c>
      <c r="B141" s="22" t="str">
        <f>IFERROR(VLOOKUP(A141, دليل_المواد!$A:$D, 2, FALSE), "")</f>
        <v>مخصصات الإطعام المدرسي</v>
      </c>
      <c r="C141" s="19">
        <f>IFERROR(VLOOKUP(A141, دليل_المواد!$A:$D, 3, FALSE), "")</f>
        <v>913</v>
      </c>
      <c r="D141" s="30" t="str">
        <f>IFERROR(VLOOKUP(A141, دليل_المواد!$A:$D, 4, FALSE), "")</f>
        <v>الباب 913 - المصالح الاجتماعية المدرسية وما قبل المدرسية</v>
      </c>
      <c r="E141" s="27" t="s">
        <v>34</v>
      </c>
      <c r="F141" s="21"/>
    </row>
    <row r="142" spans="1:6" ht="21.95" customHeight="1" x14ac:dyDescent="0.15">
      <c r="A142" s="19">
        <v>782</v>
      </c>
      <c r="B142" s="20" t="str">
        <f>IFERROR(VLOOKUP(A142, دليل_المواد!$A:$D, 2, FALSE), "")</f>
        <v>المخصصات المتعلقة بالأجور</v>
      </c>
      <c r="C142" s="19">
        <f>IFERROR(VLOOKUP(A142, دليل_المواد!$A:$D, 3, FALSE), "")</f>
        <v>901</v>
      </c>
      <c r="D142" s="26" t="str">
        <f>IFERROR(VLOOKUP(A142, دليل_المواد!$A:$D, 4, FALSE), "")</f>
        <v>الباب 901 - أجور وأعباء المستخدمين</v>
      </c>
      <c r="E142" s="27" t="s">
        <v>21</v>
      </c>
      <c r="F142" s="21"/>
    </row>
    <row r="143" spans="1:6" ht="21.95" customHeight="1" x14ac:dyDescent="0.15">
      <c r="A143" s="19">
        <v>783</v>
      </c>
      <c r="B143" s="22" t="str">
        <f>IFERROR(VLOOKUP(A143, دليل_المواد!$A:$D, 2, FALSE), "")</f>
        <v>تعويضات عن التخفيضات أو الإعفاءات أو الإلغاءات في الإيرادات الجبائية</v>
      </c>
      <c r="C143" s="19">
        <f>IFERROR(VLOOKUP(A143, دليل_المواد!$A:$D, 3, FALSE), "")</f>
        <v>942</v>
      </c>
      <c r="D143" s="28" t="str">
        <f>IFERROR(VLOOKUP(A143, دليل_المواد!$A:$D, 4, FALSE), "")</f>
        <v>الباب 942 - مخصصات الدولة</v>
      </c>
      <c r="E143" s="27" t="s">
        <v>35</v>
      </c>
      <c r="F143" s="21"/>
    </row>
    <row r="144" spans="1:6" ht="21.95" customHeight="1" x14ac:dyDescent="0.15">
      <c r="A144" s="19">
        <v>789</v>
      </c>
      <c r="B144" s="20" t="str">
        <f>IFERROR(VLOOKUP(A144, دليل_المواد!$A:$D, 2, FALSE), "")</f>
        <v>مخصصات الدولة الأخرى</v>
      </c>
      <c r="C144" s="19">
        <f>IFERROR(VLOOKUP(A144, دليل_المواد!$A:$D, 3, FALSE), "")</f>
        <v>900</v>
      </c>
      <c r="D144" s="26" t="str">
        <f>IFERROR(VLOOKUP(A144, دليل_المواد!$A:$D, 4, FALSE), "")</f>
        <v>الباب 900 - المصالح المالية</v>
      </c>
      <c r="E144" s="27" t="s">
        <v>10</v>
      </c>
      <c r="F144" s="21"/>
    </row>
    <row r="145" spans="1:6" ht="21.95" customHeight="1" x14ac:dyDescent="0.15">
      <c r="A145" s="19">
        <v>799</v>
      </c>
      <c r="B145" s="22" t="str">
        <f>IFERROR(VLOOKUP(A145, دليل_المواد!$A:$D, 2, FALSE), "")</f>
        <v>نواتج استثنائية أخرى</v>
      </c>
      <c r="C145" s="19">
        <f>IFERROR(VLOOKUP(A145, دليل_المواد!$A:$D, 3, FALSE), "")</f>
        <v>900</v>
      </c>
      <c r="D145" s="28" t="str">
        <f>IFERROR(VLOOKUP(A145, دليل_المواد!$A:$D, 4, FALSE), "")</f>
        <v>الباب 900 - المصالح المالية</v>
      </c>
      <c r="E145" s="27" t="s">
        <v>10</v>
      </c>
      <c r="F145" s="21"/>
    </row>
    <row r="146" spans="1:6" ht="21.95" customHeight="1" x14ac:dyDescent="0.15">
      <c r="A146" s="19">
        <v>820</v>
      </c>
      <c r="B146" s="20" t="str">
        <f>IFERROR(VLOOKUP(A146, دليل_المواد!$A:$D, 2, FALSE), "")</f>
        <v>العجز المرحل</v>
      </c>
      <c r="C146" s="19">
        <f>IFERROR(VLOOKUP(A146, دليل_المواد!$A:$D, 3, FALSE), "")</f>
        <v>900</v>
      </c>
      <c r="D146" s="29" t="str">
        <f>IFERROR(VLOOKUP(A146, دليل_المواد!$A:$D, 4, FALSE), "")</f>
        <v>الباب 900 - المصالح المالية</v>
      </c>
      <c r="E146" s="27" t="s">
        <v>10</v>
      </c>
      <c r="F146" s="21"/>
    </row>
    <row r="147" spans="1:6" ht="21.95" customHeight="1" x14ac:dyDescent="0.15">
      <c r="A147" s="19">
        <v>826</v>
      </c>
      <c r="B147" s="22" t="str">
        <f>IFERROR(VLOOKUP(A147, دليل_المواد!$A:$D, 2, FALSE), "")</f>
        <v>أعباء السنوات المالية السابقة، بواقي الإنجاز</v>
      </c>
      <c r="C147" s="19">
        <f>IFERROR(VLOOKUP(A147, دليل_المواد!$A:$D, 3, FALSE), "")</f>
        <v>900</v>
      </c>
      <c r="D147" s="30" t="str">
        <f>IFERROR(VLOOKUP(A147, دليل_المواد!$A:$D, 4, FALSE), "")</f>
        <v>الباب 900 - المصالح المالية</v>
      </c>
      <c r="E147" s="27" t="s">
        <v>10</v>
      </c>
      <c r="F147" s="21"/>
    </row>
    <row r="148" spans="1:6" ht="21.95" customHeight="1" x14ac:dyDescent="0.15">
      <c r="A148" s="19">
        <v>827</v>
      </c>
      <c r="B148" s="20" t="str">
        <f>IFERROR(VLOOKUP(A148, دليل_المواد!$A:$D, 2, FALSE), "")</f>
        <v>نواتج السنوات المالية السابقة، بواقي الإنجاز</v>
      </c>
      <c r="C148" s="19">
        <f>IFERROR(VLOOKUP(A148, دليل_المواد!$A:$D, 3, FALSE), "")</f>
        <v>900</v>
      </c>
      <c r="D148" s="26" t="str">
        <f>IFERROR(VLOOKUP(A148, دليل_المواد!$A:$D, 4, FALSE), "")</f>
        <v>الباب 900 - المصالح المالية</v>
      </c>
      <c r="E148" s="27" t="s">
        <v>10</v>
      </c>
      <c r="F148" s="21"/>
    </row>
    <row r="149" spans="1:6" ht="21.95" customHeight="1" x14ac:dyDescent="0.15">
      <c r="A149" s="19">
        <v>828</v>
      </c>
      <c r="B149" s="22" t="str">
        <f>IFERROR(VLOOKUP(A149, دليل_المواد!$A:$D, 2, FALSE), "")</f>
        <v>التخفيضات والقيم المنعدمة</v>
      </c>
      <c r="C149" s="19">
        <f>IFERROR(VLOOKUP(A149, دليل_المواد!$A:$D, 3, FALSE), "")</f>
        <v>900</v>
      </c>
      <c r="D149" s="28" t="str">
        <f>IFERROR(VLOOKUP(A149, دليل_المواد!$A:$D, 4, FALSE), "")</f>
        <v>الباب 900 - المصالح المالية</v>
      </c>
      <c r="E149" s="27" t="s">
        <v>10</v>
      </c>
      <c r="F149" s="21"/>
    </row>
    <row r="150" spans="1:6" ht="21.95" customHeight="1" x14ac:dyDescent="0.15">
      <c r="A150" s="19">
        <v>829</v>
      </c>
      <c r="B150" s="20" t="str">
        <f>IFERROR(VLOOKUP(A150, دليل_المواد!$A:$D, 2, FALSE), "")</f>
        <v>الحوالات الملغاة أو التي بلغها التقادم الرباعي</v>
      </c>
      <c r="C150" s="19">
        <f>IFERROR(VLOOKUP(A150, دليل_المواد!$A:$D, 3, FALSE), "")</f>
        <v>900</v>
      </c>
      <c r="D150" s="29" t="str">
        <f>IFERROR(VLOOKUP(A150, دليل_المواد!$A:$D, 4, FALSE), "")</f>
        <v>الباب 900 - المصالح المالية</v>
      </c>
      <c r="E150" s="27" t="s">
        <v>10</v>
      </c>
      <c r="F150" s="21"/>
    </row>
    <row r="151" spans="1:6" ht="21.95" customHeight="1" x14ac:dyDescent="0.15">
      <c r="A151" s="19">
        <v>850</v>
      </c>
      <c r="B151" s="22" t="str">
        <f>IFERROR(VLOOKUP(A151, دليل_المواد!$A:$D, 2, FALSE), "")</f>
        <v>فائض النفقات</v>
      </c>
      <c r="C151" s="19">
        <f>IFERROR(VLOOKUP(A151, دليل_المواد!$A:$D, 3, FALSE), "")</f>
        <v>900</v>
      </c>
      <c r="D151" s="28" t="str">
        <f>IFERROR(VLOOKUP(A151, دليل_المواد!$A:$D, 4, FALSE), "")</f>
        <v>الباب 900 - المصالح المالية</v>
      </c>
      <c r="E151" s="27" t="s">
        <v>10</v>
      </c>
      <c r="F151" s="21"/>
    </row>
    <row r="152" spans="1:6" ht="21.95" customHeight="1" x14ac:dyDescent="0.15">
      <c r="A152" s="19">
        <v>6010</v>
      </c>
      <c r="B152" s="20" t="str">
        <f>IFERROR(VLOOKUP(A152, دليل_المواد!$A:$D, 2, FALSE), "")</f>
        <v>الإطعام</v>
      </c>
      <c r="C152" s="19">
        <f>IFERROR(VLOOKUP(A152, دليل_المواد!$A:$D, 3, FALSE), "")</f>
        <v>907</v>
      </c>
      <c r="D152" s="26" t="str">
        <f>IFERROR(VLOOKUP(A152, دليل_المواد!$A:$D, 4, FALSE), "")</f>
        <v>الباب 907 - النظافة والوقاية وحفظ الصحة العمومية</v>
      </c>
      <c r="E152" s="27" t="s">
        <v>17</v>
      </c>
      <c r="F152" s="21"/>
    </row>
    <row r="153" spans="1:6" ht="21.95" customHeight="1" x14ac:dyDescent="0.15">
      <c r="A153" s="19">
        <v>6011</v>
      </c>
      <c r="B153" s="22" t="str">
        <f>IFERROR(VLOOKUP(A153, دليل_المواد!$A:$D, 2, FALSE), "")</f>
        <v>المواد الغذائية</v>
      </c>
      <c r="C153" s="19">
        <f>IFERROR(VLOOKUP(A153, دليل_المواد!$A:$D, 3, FALSE), "")</f>
        <v>910</v>
      </c>
      <c r="D153" s="28" t="str">
        <f>IFERROR(VLOOKUP(A153, دليل_المواد!$A:$D, 4, FALSE), "")</f>
        <v>الباب 910 - المصالح الإدارية العمومية</v>
      </c>
      <c r="E153" s="27" t="s">
        <v>22</v>
      </c>
      <c r="F153" s="21"/>
    </row>
    <row r="154" spans="1:6" ht="21.95" customHeight="1" x14ac:dyDescent="0.15">
      <c r="A154" s="19">
        <v>6050</v>
      </c>
      <c r="B154" s="20" t="str">
        <f>IFERROR(VLOOKUP(A154, دليل_المواد!$A:$D, 2, FALSE), "")</f>
        <v>لوازم صيانة المباني</v>
      </c>
      <c r="C154" s="19">
        <f>IFERROR(VLOOKUP(A154, دليل_المواد!$A:$D, 3, FALSE), "")</f>
        <v>903</v>
      </c>
      <c r="D154" s="26" t="str">
        <f>IFERROR(VLOOKUP(A154, دليل_المواد!$A:$D, 4, FALSE), "")</f>
        <v>الباب 903 - مجموع العقارات والمنقولات غير المنتجة للمداخيل</v>
      </c>
      <c r="E154" s="27" t="s">
        <v>18</v>
      </c>
      <c r="F154" s="21"/>
    </row>
    <row r="155" spans="1:6" ht="21.95" customHeight="1" x14ac:dyDescent="0.15">
      <c r="A155" s="19">
        <v>6051</v>
      </c>
      <c r="B155" s="22" t="str">
        <f>IFERROR(VLOOKUP(A155, دليل_المواد!$A:$D, 2, FALSE), "")</f>
        <v>لوازم صيانة المنقولات والعتاد</v>
      </c>
      <c r="C155" s="19">
        <f>IFERROR(VLOOKUP(A155, دليل_المواد!$A:$D, 3, FALSE), "")</f>
        <v>903</v>
      </c>
      <c r="D155" s="30" t="str">
        <f>IFERROR(VLOOKUP(A155, دليل_المواد!$A:$D, 4, FALSE), "")</f>
        <v>الباب 903 - مجموع العقارات والمنقولات غير المنتجة للمداخيل</v>
      </c>
      <c r="E155" s="27" t="s">
        <v>18</v>
      </c>
      <c r="F155" s="21"/>
    </row>
    <row r="156" spans="1:6" ht="21.95" customHeight="1" x14ac:dyDescent="0.15">
      <c r="A156" s="19">
        <v>6080</v>
      </c>
      <c r="B156" s="20" t="str">
        <f>IFERROR(VLOOKUP(A156, دليل_المواد!$A:$D, 2, FALSE), "")</f>
        <v>لوازم المكتب والإعلام الآلي</v>
      </c>
      <c r="C156" s="19">
        <f>IFERROR(VLOOKUP(A156, دليل_المواد!$A:$D, 3, FALSE), "")</f>
        <v>902</v>
      </c>
      <c r="D156" s="29" t="str">
        <f>IFERROR(VLOOKUP(A156, دليل_المواد!$A:$D, 4, FALSE), "")</f>
        <v>الباب 902 - وسائل ومصالح الإدارة العامة</v>
      </c>
      <c r="E156" s="27" t="s">
        <v>16</v>
      </c>
      <c r="F156" s="21"/>
    </row>
    <row r="157" spans="1:6" ht="21.95" customHeight="1" x14ac:dyDescent="0.15">
      <c r="A157" s="19">
        <v>6081</v>
      </c>
      <c r="B157" s="22" t="str">
        <f>IFERROR(VLOOKUP(A157, دليل_المواد!$A:$D, 2, FALSE), "")</f>
        <v>برامج الإعلام الآلي</v>
      </c>
      <c r="C157" s="19">
        <f>IFERROR(VLOOKUP(A157, دليل_المواد!$A:$D, 3, FALSE), "")</f>
        <v>902</v>
      </c>
      <c r="D157" s="28" t="str">
        <f>IFERROR(VLOOKUP(A157, دليل_المواد!$A:$D, 4, FALSE), "")</f>
        <v>الباب 902 - وسائل ومصالح الإدارة العامة</v>
      </c>
      <c r="E157" s="27" t="s">
        <v>16</v>
      </c>
      <c r="F157" s="21"/>
    </row>
    <row r="158" spans="1:6" ht="21.95" customHeight="1" x14ac:dyDescent="0.15">
      <c r="A158" s="19">
        <v>6082</v>
      </c>
      <c r="B158" s="20" t="str">
        <f>IFERROR(VLOOKUP(A158, دليل_المواد!$A:$D, 2, FALSE), "")</f>
        <v>الطبع والتجليد</v>
      </c>
      <c r="C158" s="19">
        <f>IFERROR(VLOOKUP(A158, دليل_المواد!$A:$D, 3, FALSE), "")</f>
        <v>902</v>
      </c>
      <c r="D158" s="29" t="str">
        <f>IFERROR(VLOOKUP(A158, دليل_المواد!$A:$D, 4, FALSE), "")</f>
        <v>الباب 902 - وسائل ومصالح الإدارة العامة</v>
      </c>
      <c r="E158" s="27" t="s">
        <v>16</v>
      </c>
      <c r="F158" s="21"/>
    </row>
    <row r="159" spans="1:6" ht="21.95" customHeight="1" x14ac:dyDescent="0.15">
      <c r="A159" s="19">
        <v>6260</v>
      </c>
      <c r="B159" s="22" t="str">
        <f>IFERROR(VLOOKUP(A159, دليل_المواد!$A:$D, 2, FALSE), "")</f>
        <v>مصاريف الهاتف الثابت</v>
      </c>
      <c r="C159" s="19">
        <f>IFERROR(VLOOKUP(A159, دليل_المواد!$A:$D, 3, FALSE), "")</f>
        <v>902</v>
      </c>
      <c r="D159" s="28" t="str">
        <f>IFERROR(VLOOKUP(A159, دليل_المواد!$A:$D, 4, FALSE), "")</f>
        <v>الباب 902 - وسائل ومصالح الإدارة العامة</v>
      </c>
      <c r="E159" s="27" t="s">
        <v>16</v>
      </c>
      <c r="F159" s="21"/>
    </row>
    <row r="160" spans="1:6" ht="21.95" customHeight="1" x14ac:dyDescent="0.15">
      <c r="A160" s="19">
        <v>6261</v>
      </c>
      <c r="B160" s="20" t="str">
        <f>IFERROR(VLOOKUP(A160, دليل_المواد!$A:$D, 2, FALSE), "")</f>
        <v>مصاريف الهاتف المحمول</v>
      </c>
      <c r="C160" s="19">
        <f>IFERROR(VLOOKUP(A160, دليل_المواد!$A:$D, 3, FALSE), "")</f>
        <v>902</v>
      </c>
      <c r="D160" s="26" t="str">
        <f>IFERROR(VLOOKUP(A160, دليل_المواد!$A:$D, 4, FALSE), "")</f>
        <v>الباب 902 - وسائل ومصالح الإدارة العامة</v>
      </c>
      <c r="E160" s="27" t="s">
        <v>16</v>
      </c>
      <c r="F160" s="21"/>
    </row>
    <row r="161" spans="1:6" ht="21.95" customHeight="1" x14ac:dyDescent="0.15">
      <c r="A161" s="19">
        <v>6262</v>
      </c>
      <c r="B161" s="22" t="str">
        <f>IFERROR(VLOOKUP(A161, دليل_المواد!$A:$D, 2, FALSE), "")</f>
        <v>مصاريف الإنترنت</v>
      </c>
      <c r="C161" s="19">
        <f>IFERROR(VLOOKUP(A161, دليل_المواد!$A:$D, 3, FALSE), "")</f>
        <v>902</v>
      </c>
      <c r="D161" s="28" t="str">
        <f>IFERROR(VLOOKUP(A161, دليل_المواد!$A:$D, 4, FALSE), "")</f>
        <v>الباب 902 - وسائل ومصالح الإدارة العامة</v>
      </c>
      <c r="E161" s="27" t="s">
        <v>16</v>
      </c>
      <c r="F161" s="21"/>
    </row>
    <row r="162" spans="1:6" ht="21.95" customHeight="1" x14ac:dyDescent="0.15">
      <c r="A162" s="19">
        <v>6263</v>
      </c>
      <c r="B162" s="20" t="str">
        <f>IFERROR(VLOOKUP(A162, دليل_المواد!$A:$D, 2, FALSE), "")</f>
        <v>مصاريف مصالح البريد</v>
      </c>
      <c r="C162" s="19">
        <f>IFERROR(VLOOKUP(A162, دليل_المواد!$A:$D, 3, FALSE), "")</f>
        <v>902</v>
      </c>
      <c r="D162" s="29" t="str">
        <f>IFERROR(VLOOKUP(A162, دليل_المواد!$A:$D, 4, FALSE), "")</f>
        <v>الباب 902 - وسائل ومصالح الإدارة العامة</v>
      </c>
      <c r="E162" s="27" t="s">
        <v>16</v>
      </c>
      <c r="F162" s="21"/>
    </row>
    <row r="163" spans="1:6" ht="21.95" customHeight="1" x14ac:dyDescent="0.15">
      <c r="A163" s="19">
        <v>6270</v>
      </c>
      <c r="B163" s="22" t="str">
        <f>IFERROR(VLOOKUP(A163, دليل_المواد!$A:$D, 2, FALSE), "")</f>
        <v>مصاريف العقود</v>
      </c>
      <c r="C163" s="19">
        <f>IFERROR(VLOOKUP(A163, دليل_المواد!$A:$D, 3, FALSE), "")</f>
        <v>902</v>
      </c>
      <c r="D163" s="28" t="str">
        <f>IFERROR(VLOOKUP(A163, دليل_المواد!$A:$D, 4, FALSE), "")</f>
        <v>الباب 902 - وسائل ومصالح الإدارة العامة</v>
      </c>
      <c r="E163" s="27" t="s">
        <v>16</v>
      </c>
      <c r="F163" s="21"/>
    </row>
    <row r="164" spans="1:6" ht="21.95" customHeight="1" x14ac:dyDescent="0.15">
      <c r="A164" s="19">
        <v>6271</v>
      </c>
      <c r="B164" s="20" t="str">
        <f>IFERROR(VLOOKUP(A164, دليل_المواد!$A:$D, 2, FALSE), "")</f>
        <v>مصاريف المنازعات</v>
      </c>
      <c r="C164" s="19">
        <f>IFERROR(VLOOKUP(A164, دليل_المواد!$A:$D, 3, FALSE), "")</f>
        <v>902</v>
      </c>
      <c r="D164" s="29" t="str">
        <f>IFERROR(VLOOKUP(A164, دليل_المواد!$A:$D, 4, FALSE), "")</f>
        <v>الباب 902 - وسائل ومصالح الإدارة العامة</v>
      </c>
      <c r="E164" s="27" t="s">
        <v>16</v>
      </c>
      <c r="F164" s="21"/>
    </row>
    <row r="165" spans="1:6" ht="21.95" customHeight="1" x14ac:dyDescent="0.15">
      <c r="A165" s="19">
        <v>6272</v>
      </c>
      <c r="B165" s="22" t="str">
        <f>IFERROR(VLOOKUP(A165, دليل_المواد!$A:$D, 2, FALSE), "")</f>
        <v>النشر والإشهار</v>
      </c>
      <c r="C165" s="19">
        <f>IFERROR(VLOOKUP(A165, دليل_المواد!$A:$D, 3, FALSE), "")</f>
        <v>902</v>
      </c>
      <c r="D165" s="28" t="str">
        <f>IFERROR(VLOOKUP(A165, دليل_المواد!$A:$D, 4, FALSE), "")</f>
        <v>الباب 902 - وسائل ومصالح الإدارة العامة</v>
      </c>
      <c r="E165" s="27" t="s">
        <v>16</v>
      </c>
      <c r="F165" s="21"/>
    </row>
    <row r="166" spans="1:6" ht="21.95" customHeight="1" x14ac:dyDescent="0.15">
      <c r="A166" s="19">
        <v>6280</v>
      </c>
      <c r="B166" s="20" t="str">
        <f>IFERROR(VLOOKUP(A166, دليل_المواد!$A:$D, 2, FALSE), "")</f>
        <v>الأعياد والحفلات والمناسبات</v>
      </c>
      <c r="C166" s="19">
        <f>IFERROR(VLOOKUP(A166, دليل_المواد!$A:$D, 3, FALSE), "")</f>
        <v>910</v>
      </c>
      <c r="D166" s="29" t="str">
        <f>IFERROR(VLOOKUP(A166, دليل_المواد!$A:$D, 4, FALSE), "")</f>
        <v>الباب 910 - المصالح الإدارية العمومية</v>
      </c>
      <c r="E166" s="27" t="s">
        <v>22</v>
      </c>
      <c r="F166" s="21"/>
    </row>
    <row r="167" spans="1:6" ht="21.95" customHeight="1" x14ac:dyDescent="0.15">
      <c r="A167" s="19">
        <v>6281</v>
      </c>
      <c r="B167" s="22" t="str">
        <f>IFERROR(VLOOKUP(A167, دليل_المواد!$A:$D, 2, FALSE), "")</f>
        <v>الزيارات الرسمية</v>
      </c>
      <c r="C167" s="19">
        <f>IFERROR(VLOOKUP(A167, دليل_المواد!$A:$D, 3, FALSE), "")</f>
        <v>910</v>
      </c>
      <c r="D167" s="28" t="str">
        <f>IFERROR(VLOOKUP(A167, دليل_المواد!$A:$D, 4, FALSE), "")</f>
        <v>الباب 910 - المصالح الإدارية العمومية</v>
      </c>
      <c r="E167" s="27" t="s">
        <v>22</v>
      </c>
      <c r="F167" s="21"/>
    </row>
    <row r="168" spans="1:6" ht="21.95" customHeight="1" x14ac:dyDescent="0.15">
      <c r="A168" s="19">
        <v>7110</v>
      </c>
      <c r="B168" s="20" t="str">
        <f>IFERROR(VLOOKUP(A168, دليل_المواد!$A:$D, 2, FALSE), "")</f>
        <v>كراء المباني</v>
      </c>
      <c r="C168" s="19">
        <f>IFERROR(VLOOKUP(A168, دليل_المواد!$A:$D, 3, FALSE), "")</f>
        <v>914</v>
      </c>
      <c r="D168" s="26" t="str">
        <f>IFERROR(VLOOKUP(A168, دليل_المواد!$A:$D, 4, FALSE), "")</f>
        <v>الباب 914 - الشبيبة والرياضة والترفيه</v>
      </c>
      <c r="E168" s="27" t="s">
        <v>25</v>
      </c>
      <c r="F168" s="21"/>
    </row>
    <row r="169" spans="1:6" ht="21.95" customHeight="1" x14ac:dyDescent="0.15">
      <c r="A169" s="19">
        <v>7111</v>
      </c>
      <c r="B169" s="22" t="str">
        <f>IFERROR(VLOOKUP(A169, دليل_المواد!$A:$D, 2, FALSE), "")</f>
        <v>كراء المنقولات والعتاد</v>
      </c>
      <c r="C169" s="19">
        <f>IFERROR(VLOOKUP(A169, دليل_المواد!$A:$D, 3, FALSE), "")</f>
        <v>904</v>
      </c>
      <c r="D169" s="30" t="str">
        <f>IFERROR(VLOOKUP(A169, دليل_المواد!$A:$D, 4, FALSE), "")</f>
        <v>الباب 904 - الطرق</v>
      </c>
      <c r="E169" s="27" t="s">
        <v>19</v>
      </c>
      <c r="F169" s="21"/>
    </row>
    <row r="170" spans="1:6" ht="21.95" customHeight="1" x14ac:dyDescent="0.15">
      <c r="A170" s="19">
        <v>7660</v>
      </c>
      <c r="B170" s="20" t="str">
        <f>IFERROR(VLOOKUP(A170, دليل_المواد!$A:$D, 2, FALSE), "")</f>
        <v>الرسم المحلي للتضامن الناتج عن نشاط نقل المحروقات بواسطة الأنابيب</v>
      </c>
      <c r="C170" s="19">
        <f>IFERROR(VLOOKUP(A170, دليل_المواد!$A:$D, 3, FALSE), "")</f>
        <v>940</v>
      </c>
      <c r="D170" s="26" t="str">
        <f>IFERROR(VLOOKUP(A170, دليل_المواد!$A:$D, 4, FALSE), "")</f>
        <v>الباب 940 - ناتج الجباية</v>
      </c>
      <c r="E170" s="27" t="s">
        <v>27</v>
      </c>
      <c r="F170" s="21"/>
    </row>
    <row r="171" spans="1:6" ht="21.95" customHeight="1" x14ac:dyDescent="0.15">
      <c r="A171" s="19">
        <v>7661</v>
      </c>
      <c r="B171" s="22" t="str">
        <f>IFERROR(VLOOKUP(A171, دليل_المواد!$A:$D, 2, FALSE), "")</f>
        <v>الرسم المحلي للتضامن الناتج عن الأنشطة المنجمية</v>
      </c>
      <c r="C171" s="19">
        <f>IFERROR(VLOOKUP(A171, دليل_المواد!$A:$D, 3, FALSE), "")</f>
        <v>940</v>
      </c>
      <c r="D171" s="30" t="str">
        <f>IFERROR(VLOOKUP(A171, دليل_المواد!$A:$D, 4, FALSE), "")</f>
        <v>الباب 940 - ناتج الجباية</v>
      </c>
      <c r="E171" s="27" t="s">
        <v>27</v>
      </c>
      <c r="F171" s="21"/>
    </row>
    <row r="172" spans="1:6" ht="21.95" customHeight="1" x14ac:dyDescent="0.15">
      <c r="A172" s="19">
        <v>7820</v>
      </c>
      <c r="B172" s="20" t="str">
        <f>IFERROR(VLOOKUP(A172, دليل_المواد!$A:$D, 2, FALSE), "")</f>
        <v>المخصصات المتعلقة بالزيادة في الأجور</v>
      </c>
      <c r="C172" s="19">
        <f>IFERROR(VLOOKUP(A172, دليل_المواد!$A:$D, 3, FALSE), "")</f>
        <v>901</v>
      </c>
      <c r="D172" s="26" t="str">
        <f>IFERROR(VLOOKUP(A172, دليل_المواد!$A:$D, 4, FALSE), "")</f>
        <v>الباب 901 - أجور وأعباء المستخدمين</v>
      </c>
      <c r="E172" s="27" t="s">
        <v>21</v>
      </c>
      <c r="F172" s="21"/>
    </row>
    <row r="173" spans="1:6" ht="21.95" customHeight="1" x14ac:dyDescent="0.15">
      <c r="A173" s="19">
        <v>7821</v>
      </c>
      <c r="B173" s="23" t="str">
        <f>IFERROR(VLOOKUP(A173, دليل_المواد!$A:$D, 2, FALSE), "")</f>
        <v>المخصصات المتعلقة بالتكفل بالمناصب المالية المفتوحة</v>
      </c>
      <c r="C173" s="31">
        <f>IFERROR(VLOOKUP(A173, دليل_المواد!$A:$D, 3, FALSE), "")</f>
        <v>901</v>
      </c>
      <c r="D173" s="30" t="str">
        <f>IFERROR(VLOOKUP(A173, دليل_المواد!$A:$D, 4, FALSE), "")</f>
        <v>الباب 901 - أجور وأعباء المستخدمين</v>
      </c>
      <c r="E173" s="27" t="s">
        <v>21</v>
      </c>
      <c r="F173" s="24"/>
    </row>
    <row r="174" spans="1:6" ht="27.95" customHeight="1" x14ac:dyDescent="0.15">
      <c r="A174" s="35" t="s">
        <v>36</v>
      </c>
      <c r="B174" s="36"/>
      <c r="C174" s="36"/>
      <c r="D174" s="36"/>
      <c r="E174" s="36"/>
      <c r="F174" s="25">
        <f>SUMIFS(F4:F173, E4:E173, "✔ *")</f>
        <v>0</v>
      </c>
    </row>
  </sheetData>
  <autoFilter ref="A3:F173" xr:uid="{00000000-0009-0000-0000-000000000000}"/>
  <mergeCells count="3">
    <mergeCell ref="A2:F2"/>
    <mergeCell ref="A1:F1"/>
    <mergeCell ref="A174:E174"/>
  </mergeCells>
  <dataValidations count="2">
    <dataValidation type="list" allowBlank="1" sqref="A4:A223" xr:uid="{00000000-0002-0000-0000-000000000000}">
      <formula1>LIST_ARTICLES</formula1>
    </dataValidation>
    <dataValidation type="list" allowBlank="1" sqref="E4:E223" xr:uid="{00000000-0002-0000-0000-000001000000}">
      <formula1>INDIRECT("CHAP_" &amp; C4)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7"/>
  <sheetViews>
    <sheetView rightToLeft="1" workbookViewId="0"/>
  </sheetViews>
  <sheetFormatPr defaultRowHeight="13.5" x14ac:dyDescent="0.15"/>
  <cols>
    <col min="1" max="1" width="34.9375" style="15" customWidth="1"/>
    <col min="2" max="2" width="44.9921875" style="15" customWidth="1"/>
    <col min="3" max="3" width="25.0078125" style="15" customWidth="1"/>
  </cols>
  <sheetData>
    <row r="1" spans="1:3" x14ac:dyDescent="0.15">
      <c r="A1" s="37" t="s">
        <v>37</v>
      </c>
      <c r="B1" s="33"/>
      <c r="C1" s="33"/>
    </row>
    <row r="3" spans="1:3" x14ac:dyDescent="0.15">
      <c r="A3" s="38" t="s">
        <v>38</v>
      </c>
      <c r="B3" s="33"/>
      <c r="C3" s="33"/>
    </row>
    <row r="4" spans="1:3" ht="14.25" customHeight="1" x14ac:dyDescent="0.2">
      <c r="A4" s="1" t="s">
        <v>39</v>
      </c>
      <c r="B4" s="1" t="s">
        <v>40</v>
      </c>
      <c r="C4" s="1" t="s">
        <v>41</v>
      </c>
    </row>
    <row r="5" spans="1:3" x14ac:dyDescent="0.15">
      <c r="A5" s="2">
        <v>1</v>
      </c>
      <c r="B5" s="3" t="s">
        <v>42</v>
      </c>
      <c r="C5" s="2"/>
    </row>
    <row r="6" spans="1:3" x14ac:dyDescent="0.15">
      <c r="A6" s="4">
        <v>2</v>
      </c>
      <c r="B6" s="5" t="s">
        <v>43</v>
      </c>
      <c r="C6" s="4"/>
    </row>
    <row r="7" spans="1:3" x14ac:dyDescent="0.15">
      <c r="A7" s="2">
        <v>3</v>
      </c>
      <c r="B7" s="3" t="s">
        <v>44</v>
      </c>
      <c r="C7" s="2"/>
    </row>
    <row r="8" spans="1:3" x14ac:dyDescent="0.15">
      <c r="A8" s="4">
        <v>4</v>
      </c>
      <c r="B8" s="5" t="s">
        <v>45</v>
      </c>
      <c r="C8" s="4"/>
    </row>
    <row r="9" spans="1:3" x14ac:dyDescent="0.15">
      <c r="A9" s="2">
        <v>5</v>
      </c>
      <c r="B9" s="3" t="s">
        <v>46</v>
      </c>
      <c r="C9" s="2"/>
    </row>
    <row r="10" spans="1:3" x14ac:dyDescent="0.15">
      <c r="A10" s="4">
        <v>6</v>
      </c>
      <c r="B10" s="5" t="s">
        <v>47</v>
      </c>
      <c r="C10" s="4"/>
    </row>
    <row r="11" spans="1:3" x14ac:dyDescent="0.15">
      <c r="A11" s="2">
        <v>7</v>
      </c>
      <c r="B11" s="3" t="s">
        <v>48</v>
      </c>
      <c r="C11" s="2"/>
    </row>
    <row r="12" spans="1:3" x14ac:dyDescent="0.15">
      <c r="A12" s="4">
        <v>8</v>
      </c>
      <c r="B12" s="5" t="s">
        <v>49</v>
      </c>
      <c r="C12" s="4"/>
    </row>
    <row r="13" spans="1:3" x14ac:dyDescent="0.15">
      <c r="A13" s="2">
        <v>9</v>
      </c>
      <c r="B13" s="3" t="s">
        <v>50</v>
      </c>
      <c r="C13" s="2"/>
    </row>
    <row r="14" spans="1:3" x14ac:dyDescent="0.15">
      <c r="A14" s="4">
        <v>10</v>
      </c>
      <c r="B14" s="5" t="s">
        <v>51</v>
      </c>
      <c r="C14" s="4"/>
    </row>
    <row r="15" spans="1:3" x14ac:dyDescent="0.15">
      <c r="A15" s="2">
        <v>11</v>
      </c>
      <c r="B15" s="3" t="s">
        <v>52</v>
      </c>
      <c r="C15" s="2"/>
    </row>
    <row r="16" spans="1:3" x14ac:dyDescent="0.15">
      <c r="A16" s="4">
        <v>12</v>
      </c>
      <c r="B16" s="5" t="s">
        <v>53</v>
      </c>
      <c r="C16" s="4"/>
    </row>
    <row r="17" spans="1:3" x14ac:dyDescent="0.15">
      <c r="A17" s="2">
        <v>13</v>
      </c>
      <c r="B17" s="3" t="s">
        <v>54</v>
      </c>
      <c r="C17" s="2"/>
    </row>
    <row r="18" spans="1:3" x14ac:dyDescent="0.15">
      <c r="A18" s="4">
        <v>14</v>
      </c>
      <c r="B18" s="5" t="s">
        <v>55</v>
      </c>
      <c r="C18" s="4"/>
    </row>
    <row r="19" spans="1:3" x14ac:dyDescent="0.15">
      <c r="A19" s="2">
        <v>15</v>
      </c>
      <c r="B19" s="3" t="s">
        <v>56</v>
      </c>
      <c r="C19" s="2"/>
    </row>
    <row r="20" spans="1:3" x14ac:dyDescent="0.15">
      <c r="A20" s="4">
        <v>16</v>
      </c>
      <c r="B20" s="5" t="s">
        <v>57</v>
      </c>
      <c r="C20" s="4"/>
    </row>
    <row r="21" spans="1:3" x14ac:dyDescent="0.15">
      <c r="A21" s="2">
        <v>17</v>
      </c>
      <c r="B21" s="3" t="s">
        <v>58</v>
      </c>
      <c r="C21" s="2"/>
    </row>
    <row r="22" spans="1:3" x14ac:dyDescent="0.15">
      <c r="A22" s="4">
        <v>18</v>
      </c>
      <c r="B22" s="5" t="s">
        <v>59</v>
      </c>
      <c r="C22" s="4"/>
    </row>
    <row r="24" spans="1:3" x14ac:dyDescent="0.15">
      <c r="A24" s="38" t="s">
        <v>60</v>
      </c>
      <c r="B24" s="33"/>
      <c r="C24" s="33"/>
    </row>
    <row r="25" spans="1:3" ht="14.25" customHeight="1" x14ac:dyDescent="0.2">
      <c r="A25" s="1" t="s">
        <v>61</v>
      </c>
      <c r="B25" s="1" t="s">
        <v>62</v>
      </c>
      <c r="C25" s="1" t="s">
        <v>63</v>
      </c>
    </row>
    <row r="26" spans="1:3" x14ac:dyDescent="0.15">
      <c r="A26" s="3" t="s">
        <v>64</v>
      </c>
      <c r="B26" s="2"/>
      <c r="C26" s="2"/>
    </row>
    <row r="27" spans="1:3" x14ac:dyDescent="0.15">
      <c r="A27" s="5" t="s">
        <v>65</v>
      </c>
      <c r="B27" s="4"/>
      <c r="C27" s="4"/>
    </row>
    <row r="28" spans="1:3" x14ac:dyDescent="0.15">
      <c r="A28" s="3" t="s">
        <v>66</v>
      </c>
      <c r="B28" s="2"/>
      <c r="C28" s="2"/>
    </row>
    <row r="29" spans="1:3" x14ac:dyDescent="0.15">
      <c r="A29" s="5" t="s">
        <v>67</v>
      </c>
      <c r="B29" s="4"/>
      <c r="C29" s="4"/>
    </row>
    <row r="30" spans="1:3" x14ac:dyDescent="0.15">
      <c r="A30" s="3" t="s">
        <v>68</v>
      </c>
      <c r="B30" s="2"/>
      <c r="C30" s="2"/>
    </row>
    <row r="31" spans="1:3" x14ac:dyDescent="0.15">
      <c r="A31" s="5" t="s">
        <v>69</v>
      </c>
      <c r="B31" s="4"/>
      <c r="C31" s="4"/>
    </row>
    <row r="32" spans="1:3" x14ac:dyDescent="0.15">
      <c r="A32" s="3" t="s">
        <v>70</v>
      </c>
      <c r="B32" s="2"/>
      <c r="C32" s="2"/>
    </row>
    <row r="34" spans="1:3" x14ac:dyDescent="0.15">
      <c r="A34" s="38" t="s">
        <v>71</v>
      </c>
      <c r="B34" s="33"/>
      <c r="C34" s="33"/>
    </row>
    <row r="35" spans="1:3" ht="14.25" customHeight="1" x14ac:dyDescent="0.2">
      <c r="A35" s="1" t="s">
        <v>72</v>
      </c>
      <c r="B35" s="1" t="s">
        <v>73</v>
      </c>
      <c r="C35" s="1" t="s">
        <v>74</v>
      </c>
    </row>
    <row r="36" spans="1:3" x14ac:dyDescent="0.15">
      <c r="A36" s="3" t="s">
        <v>75</v>
      </c>
      <c r="B36" s="2"/>
      <c r="C36" s="2"/>
    </row>
    <row r="37" spans="1:3" x14ac:dyDescent="0.15">
      <c r="A37" s="3" t="s">
        <v>76</v>
      </c>
      <c r="B37" s="2"/>
      <c r="C37" s="2"/>
    </row>
  </sheetData>
  <mergeCells count="4">
    <mergeCell ref="A1:C1"/>
    <mergeCell ref="A24:C24"/>
    <mergeCell ref="A3:C3"/>
    <mergeCell ref="A34:C34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0"/>
  <sheetViews>
    <sheetView rightToLeft="1" workbookViewId="0"/>
  </sheetViews>
  <sheetFormatPr defaultRowHeight="13.5" x14ac:dyDescent="0.15"/>
  <cols>
    <col min="1" max="1" width="12.01171875" style="15" customWidth="1"/>
    <col min="2" max="2" width="48.0546875" style="15" customWidth="1"/>
    <col min="3" max="7" width="24.02734375" style="15" customWidth="1"/>
  </cols>
  <sheetData>
    <row r="1" spans="1:7" x14ac:dyDescent="0.15">
      <c r="A1" s="37" t="s">
        <v>77</v>
      </c>
      <c r="B1" s="33"/>
      <c r="C1" s="33"/>
      <c r="D1" s="33"/>
      <c r="E1" s="33"/>
      <c r="F1" s="33"/>
      <c r="G1" s="33"/>
    </row>
    <row r="3" spans="1:7" ht="14.25" customHeight="1" x14ac:dyDescent="0.2">
      <c r="A3" s="16" t="s">
        <v>78</v>
      </c>
      <c r="B3" s="16" t="s">
        <v>79</v>
      </c>
      <c r="C3" s="40" t="s">
        <v>80</v>
      </c>
      <c r="D3" s="33"/>
      <c r="E3" s="33"/>
      <c r="F3" s="33"/>
      <c r="G3" s="33"/>
    </row>
    <row r="4" spans="1:7" ht="39.950000000000003" customHeight="1" x14ac:dyDescent="0.2">
      <c r="A4" s="6"/>
      <c r="B4" s="6"/>
      <c r="C4" s="1" t="s">
        <v>81</v>
      </c>
      <c r="D4" s="1" t="s">
        <v>82</v>
      </c>
      <c r="E4" s="1" t="s">
        <v>83</v>
      </c>
      <c r="F4" s="1" t="s">
        <v>84</v>
      </c>
      <c r="G4" s="1" t="s">
        <v>85</v>
      </c>
    </row>
    <row r="5" spans="1:7" x14ac:dyDescent="0.15">
      <c r="A5" s="39" t="s">
        <v>86</v>
      </c>
      <c r="B5" s="33"/>
      <c r="C5" s="33"/>
      <c r="D5" s="33"/>
      <c r="E5" s="33"/>
      <c r="F5" s="33"/>
      <c r="G5" s="33"/>
    </row>
    <row r="6" spans="1:7" ht="15" customHeight="1" x14ac:dyDescent="0.2">
      <c r="A6" s="7" t="s">
        <v>87</v>
      </c>
      <c r="B6" s="8" t="s">
        <v>88</v>
      </c>
      <c r="C6" s="13">
        <f>IF(A6="", "", SUMIFS('إدخال المبالغ والتوزيع الآلي'!$F:$F, 'إدخال المبالغ والتوزيع الآلي'!$A:$A, A6, 'إدخال المبالغ والتوزيع الآلي'!$E:$E, "✔ " &amp; "9000*"))</f>
        <v>0</v>
      </c>
      <c r="D6" s="13">
        <f>IF(A6="", "", SUMIFS('إدخال المبالغ والتوزيع الآلي'!$F:$F, 'إدخال المبالغ والتوزيع الآلي'!$A:$A, A6, 'إدخال المبالغ والتوزيع الآلي'!$E:$E, "✔ " &amp; "9001*"))</f>
        <v>0</v>
      </c>
      <c r="E6" s="9">
        <f>IF(A6="", "", SUMIFS('إدخال المبالغ والتوزيع الآلي'!$F:$F, 'إدخال المبالغ والتوزيع الآلي'!$A:$A, A6, 'إدخال المبالغ والتوزيع الآلي'!$E:$E, "✔ " &amp; "9002*"))</f>
        <v>0</v>
      </c>
      <c r="F6" s="9">
        <f>IF(A6="", "", SUMIFS('إدخال المبالغ والتوزيع الآلي'!$F:$F, 'إدخال المبالغ والتوزيع الآلي'!$A:$A, A6, 'إدخال المبالغ والتوزيع الآلي'!$E:$E, "✔ " &amp; "9003*"))</f>
        <v>0</v>
      </c>
      <c r="G6" s="9">
        <f>IF(A6="", "", SUMIFS('إدخال المبالغ والتوزيع الآلي'!$F:$F, 'إدخال المبالغ والتوزيع الآلي'!$A:$A, A6, 'إدخال المبالغ والتوزيع الآلي'!$E:$E, "✔ " &amp; "9009*"))</f>
        <v>0</v>
      </c>
    </row>
    <row r="7" spans="1:7" ht="15" customHeight="1" x14ac:dyDescent="0.2">
      <c r="A7" s="10" t="s">
        <v>89</v>
      </c>
      <c r="B7" s="11" t="s">
        <v>90</v>
      </c>
      <c r="C7" s="12">
        <f>IF(A7="", "", SUMIFS('إدخال المبالغ والتوزيع الآلي'!$F:$F, 'إدخال المبالغ والتوزيع الآلي'!$A:$A, A7, 'إدخال المبالغ والتوزيع الآلي'!$E:$E, "✔ " &amp; "9000*"))</f>
        <v>0</v>
      </c>
      <c r="D7" s="12">
        <f>IF(A7="", "", SUMIFS('إدخال المبالغ والتوزيع الآلي'!$F:$F, 'إدخال المبالغ والتوزيع الآلي'!$A:$A, A7, 'إدخال المبالغ والتوزيع الآلي'!$E:$E, "✔ " &amp; "9001*"))</f>
        <v>0</v>
      </c>
      <c r="E7" s="12">
        <f>IF(A7="", "", SUMIFS('إدخال المبالغ والتوزيع الآلي'!$F:$F, 'إدخال المبالغ والتوزيع الآلي'!$A:$A, A7, 'إدخال المبالغ والتوزيع الآلي'!$E:$E, "✔ " &amp; "9002*"))</f>
        <v>0</v>
      </c>
      <c r="F7" s="12">
        <f>IF(A7="", "", SUMIFS('إدخال المبالغ والتوزيع الآلي'!$F:$F, 'إدخال المبالغ والتوزيع الآلي'!$A:$A, A7, 'إدخال المبالغ والتوزيع الآلي'!$E:$E, "✔ " &amp; "9003*"))</f>
        <v>0</v>
      </c>
      <c r="G7" s="14">
        <f>IF(A7="", "", SUMIFS('إدخال المبالغ والتوزيع الآلي'!$F:$F, 'إدخال المبالغ والتوزيع الآلي'!$A:$A, A7, 'إدخال المبالغ والتوزيع الآلي'!$E:$E, "✔ " &amp; "9009*"))</f>
        <v>0</v>
      </c>
    </row>
    <row r="8" spans="1:7" ht="15" customHeight="1" x14ac:dyDescent="0.2">
      <c r="A8" s="7" t="s">
        <v>91</v>
      </c>
      <c r="B8" s="8" t="s">
        <v>92</v>
      </c>
      <c r="C8" s="9">
        <f>IF(A8="", "", SUMIFS('إدخال المبالغ والتوزيع الآلي'!$F:$F, 'إدخال المبالغ والتوزيع الآلي'!$A:$A, A8, 'إدخال المبالغ والتوزيع الآلي'!$E:$E, "✔ " &amp; "9000*"))</f>
        <v>0</v>
      </c>
      <c r="D8" s="9">
        <f>IF(A8="", "", SUMIFS('إدخال المبالغ والتوزيع الآلي'!$F:$F, 'إدخال المبالغ والتوزيع الآلي'!$A:$A, A8, 'إدخال المبالغ والتوزيع الآلي'!$E:$E, "✔ " &amp; "9001*"))</f>
        <v>0</v>
      </c>
      <c r="E8" s="9">
        <f>IF(A8="", "", SUMIFS('إدخال المبالغ والتوزيع الآلي'!$F:$F, 'إدخال المبالغ والتوزيع الآلي'!$A:$A, A8, 'إدخال المبالغ والتوزيع الآلي'!$E:$E, "✔ " &amp; "9002*"))</f>
        <v>0</v>
      </c>
      <c r="F8" s="13">
        <f>IF(A8="", "", SUMIFS('إدخال المبالغ والتوزيع الآلي'!$F:$F, 'إدخال المبالغ والتوزيع الآلي'!$A:$A, A8, 'إدخال المبالغ والتوزيع الآلي'!$E:$E, "✔ " &amp; "9003*"))</f>
        <v>0</v>
      </c>
      <c r="G8" s="9">
        <f>IF(A8="", "", SUMIFS('إدخال المبالغ والتوزيع الآلي'!$F:$F, 'إدخال المبالغ والتوزيع الآلي'!$A:$A, A8, 'إدخال المبالغ والتوزيع الآلي'!$E:$E, "✔ " &amp; "9009*"))</f>
        <v>0</v>
      </c>
    </row>
    <row r="9" spans="1:7" ht="15" customHeight="1" x14ac:dyDescent="0.2">
      <c r="A9" s="10" t="s">
        <v>93</v>
      </c>
      <c r="B9" s="11" t="s">
        <v>94</v>
      </c>
      <c r="C9" s="12">
        <f>IF(A9="", "", SUMIFS('إدخال المبالغ والتوزيع الآلي'!$F:$F, 'إدخال المبالغ والتوزيع الآلي'!$A:$A, A9, 'إدخال المبالغ والتوزيع الآلي'!$E:$E, "✔ " &amp; "9000*"))</f>
        <v>0</v>
      </c>
      <c r="D9" s="12">
        <f>IF(A9="", "", SUMIFS('إدخال المبالغ والتوزيع الآلي'!$F:$F, 'إدخال المبالغ والتوزيع الآلي'!$A:$A, A9, 'إدخال المبالغ والتوزيع الآلي'!$E:$E, "✔ " &amp; "9001*"))</f>
        <v>0</v>
      </c>
      <c r="E9" s="12">
        <f>IF(A9="", "", SUMIFS('إدخال المبالغ والتوزيع الآلي'!$F:$F, 'إدخال المبالغ والتوزيع الآلي'!$A:$A, A9, 'إدخال المبالغ والتوزيع الآلي'!$E:$E, "✔ " &amp; "9002*"))</f>
        <v>0</v>
      </c>
      <c r="F9" s="14">
        <f>IF(A9="", "", SUMIFS('إدخال المبالغ والتوزيع الآلي'!$F:$F, 'إدخال المبالغ والتوزيع الآلي'!$A:$A, A9, 'إدخال المبالغ والتوزيع الآلي'!$E:$E, "✔ " &amp; "9003*"))</f>
        <v>0</v>
      </c>
      <c r="G9" s="12">
        <f>IF(A9="", "", SUMIFS('إدخال المبالغ والتوزيع الآلي'!$F:$F, 'إدخال المبالغ والتوزيع الآلي'!$A:$A, A9, 'إدخال المبالغ والتوزيع الآلي'!$E:$E, "✔ " &amp; "9009*"))</f>
        <v>0</v>
      </c>
    </row>
    <row r="10" spans="1:7" ht="15" customHeight="1" x14ac:dyDescent="0.2">
      <c r="A10" s="7" t="s">
        <v>95</v>
      </c>
      <c r="B10" s="8" t="s">
        <v>96</v>
      </c>
      <c r="C10" s="9">
        <f>IF(A10="", "", SUMIFS('إدخال المبالغ والتوزيع الآلي'!$F:$F, 'إدخال المبالغ والتوزيع الآلي'!$A:$A, A10, 'إدخال المبالغ والتوزيع الآلي'!$E:$E, "✔ " &amp; "9000*"))</f>
        <v>0</v>
      </c>
      <c r="D10" s="9">
        <f>IF(A10="", "", SUMIFS('إدخال المبالغ والتوزيع الآلي'!$F:$F, 'إدخال المبالغ والتوزيع الآلي'!$A:$A, A10, 'إدخال المبالغ والتوزيع الآلي'!$E:$E, "✔ " &amp; "9001*"))</f>
        <v>0</v>
      </c>
      <c r="E10" s="9">
        <f>IF(A10="", "", SUMIFS('إدخال المبالغ والتوزيع الآلي'!$F:$F, 'إدخال المبالغ والتوزيع الآلي'!$A:$A, A10, 'إدخال المبالغ والتوزيع الآلي'!$E:$E, "✔ " &amp; "9002*"))</f>
        <v>0</v>
      </c>
      <c r="F10" s="13">
        <f>IF(A10="", "", SUMIFS('إدخال المبالغ والتوزيع الآلي'!$F:$F, 'إدخال المبالغ والتوزيع الآلي'!$A:$A, A10, 'إدخال المبالغ والتوزيع الآلي'!$E:$E, "✔ " &amp; "9003*"))</f>
        <v>0</v>
      </c>
      <c r="G10" s="9">
        <f>IF(A10="", "", SUMIFS('إدخال المبالغ والتوزيع الآلي'!$F:$F, 'إدخال المبالغ والتوزيع الآلي'!$A:$A, A10, 'إدخال المبالغ والتوزيع الآلي'!$E:$E, "✔ " &amp; "9009*"))</f>
        <v>0</v>
      </c>
    </row>
    <row r="11" spans="1:7" ht="15" customHeight="1" x14ac:dyDescent="0.2">
      <c r="A11" s="10" t="s">
        <v>97</v>
      </c>
      <c r="B11" s="11" t="s">
        <v>98</v>
      </c>
      <c r="C11" s="12">
        <f>IF(A11="", "", SUMIFS('إدخال المبالغ والتوزيع الآلي'!$F:$F, 'إدخال المبالغ والتوزيع الآلي'!$A:$A, A11, 'إدخال المبالغ والتوزيع الآلي'!$E:$E, "✔ " &amp; "9000*"))</f>
        <v>0</v>
      </c>
      <c r="D11" s="12">
        <f>IF(A11="", "", SUMIFS('إدخال المبالغ والتوزيع الآلي'!$F:$F, 'إدخال المبالغ والتوزيع الآلي'!$A:$A, A11, 'إدخال المبالغ والتوزيع الآلي'!$E:$E, "✔ " &amp; "9001*"))</f>
        <v>0</v>
      </c>
      <c r="E11" s="12">
        <f>IF(A11="", "", SUMIFS('إدخال المبالغ والتوزيع الآلي'!$F:$F, 'إدخال المبالغ والتوزيع الآلي'!$A:$A, A11, 'إدخال المبالغ والتوزيع الآلي'!$E:$E, "✔ " &amp; "9002*"))</f>
        <v>0</v>
      </c>
      <c r="F11" s="14">
        <f>IF(A11="", "", SUMIFS('إدخال المبالغ والتوزيع الآلي'!$F:$F, 'إدخال المبالغ والتوزيع الآلي'!$A:$A, A11, 'إدخال المبالغ والتوزيع الآلي'!$E:$E, "✔ " &amp; "9003*"))</f>
        <v>0</v>
      </c>
      <c r="G11" s="12">
        <f>IF(A11="", "", SUMIFS('إدخال المبالغ والتوزيع الآلي'!$F:$F, 'إدخال المبالغ والتوزيع الآلي'!$A:$A, A11, 'إدخال المبالغ والتوزيع الآلي'!$E:$E, "✔ " &amp; "9009*"))</f>
        <v>0</v>
      </c>
    </row>
    <row r="12" spans="1:7" ht="15" customHeight="1" x14ac:dyDescent="0.2">
      <c r="A12" s="7" t="s">
        <v>99</v>
      </c>
      <c r="B12" s="8" t="s">
        <v>100</v>
      </c>
      <c r="C12" s="9">
        <f>IF(A12="", "", SUMIFS('إدخال المبالغ والتوزيع الآلي'!$F:$F, 'إدخال المبالغ والتوزيع الآلي'!$A:$A, A12, 'إدخال المبالغ والتوزيع الآلي'!$E:$E, "✔ " &amp; "9000*"))</f>
        <v>0</v>
      </c>
      <c r="D12" s="9">
        <f>IF(A12="", "", SUMIFS('إدخال المبالغ والتوزيع الآلي'!$F:$F, 'إدخال المبالغ والتوزيع الآلي'!$A:$A, A12, 'إدخال المبالغ والتوزيع الآلي'!$E:$E, "✔ " &amp; "9001*"))</f>
        <v>0</v>
      </c>
      <c r="E12" s="9">
        <f>IF(A12="", "", SUMIFS('إدخال المبالغ والتوزيع الآلي'!$F:$F, 'إدخال المبالغ والتوزيع الآلي'!$A:$A, A12, 'إدخال المبالغ والتوزيع الآلي'!$E:$E, "✔ " &amp; "9002*"))</f>
        <v>0</v>
      </c>
      <c r="F12" s="13">
        <f>IF(A12="", "", SUMIFS('إدخال المبالغ والتوزيع الآلي'!$F:$F, 'إدخال المبالغ والتوزيع الآلي'!$A:$A, A12, 'إدخال المبالغ والتوزيع الآلي'!$E:$E, "✔ " &amp; "9003*"))</f>
        <v>0</v>
      </c>
      <c r="G12" s="9">
        <f>IF(A12="", "", SUMIFS('إدخال المبالغ والتوزيع الآلي'!$F:$F, 'إدخال المبالغ والتوزيع الآلي'!$A:$A, A12, 'إدخال المبالغ والتوزيع الآلي'!$E:$E, "✔ " &amp; "9009*"))</f>
        <v>0</v>
      </c>
    </row>
    <row r="13" spans="1:7" ht="15" customHeight="1" x14ac:dyDescent="0.2">
      <c r="A13" s="10" t="s">
        <v>101</v>
      </c>
      <c r="B13" s="11" t="s">
        <v>102</v>
      </c>
      <c r="C13" s="12">
        <f>IF(A13="", "", SUMIFS('إدخال المبالغ والتوزيع الآلي'!$F:$F, 'إدخال المبالغ والتوزيع الآلي'!$A:$A, A13, 'إدخال المبالغ والتوزيع الآلي'!$E:$E, "✔ " &amp; "9000*"))</f>
        <v>0</v>
      </c>
      <c r="D13" s="12">
        <f>IF(A13="", "", SUMIFS('إدخال المبالغ والتوزيع الآلي'!$F:$F, 'إدخال المبالغ والتوزيع الآلي'!$A:$A, A13, 'إدخال المبالغ والتوزيع الآلي'!$E:$E, "✔ " &amp; "9001*"))</f>
        <v>0</v>
      </c>
      <c r="E13" s="12">
        <f>IF(A13="", "", SUMIFS('إدخال المبالغ والتوزيع الآلي'!$F:$F, 'إدخال المبالغ والتوزيع الآلي'!$A:$A, A13, 'إدخال المبالغ والتوزيع الآلي'!$E:$E, "✔ " &amp; "9002*"))</f>
        <v>0</v>
      </c>
      <c r="F13" s="14">
        <f>IF(A13="", "", SUMIFS('إدخال المبالغ والتوزيع الآلي'!$F:$F, 'إدخال المبالغ والتوزيع الآلي'!$A:$A, A13, 'إدخال المبالغ والتوزيع الآلي'!$E:$E, "✔ " &amp; "9003*"))</f>
        <v>0</v>
      </c>
      <c r="G13" s="12">
        <f>IF(A13="", "", SUMIFS('إدخال المبالغ والتوزيع الآلي'!$F:$F, 'إدخال المبالغ والتوزيع الآلي'!$A:$A, A13, 'إدخال المبالغ والتوزيع الآلي'!$E:$E, "✔ " &amp; "9009*"))</f>
        <v>0</v>
      </c>
    </row>
    <row r="14" spans="1:7" ht="15" customHeight="1" x14ac:dyDescent="0.2">
      <c r="A14" s="7" t="s">
        <v>103</v>
      </c>
      <c r="B14" s="8" t="s">
        <v>104</v>
      </c>
      <c r="C14" s="9">
        <f>IF(A14="", "", SUMIFS('إدخال المبالغ والتوزيع الآلي'!$F:$F, 'إدخال المبالغ والتوزيع الآلي'!$A:$A, A14, 'إدخال المبالغ والتوزيع الآلي'!$E:$E, "✔ " &amp; "9000*"))</f>
        <v>0</v>
      </c>
      <c r="D14" s="9">
        <f>IF(A14="", "", SUMIFS('إدخال المبالغ والتوزيع الآلي'!$F:$F, 'إدخال المبالغ والتوزيع الآلي'!$A:$A, A14, 'إدخال المبالغ والتوزيع الآلي'!$E:$E, "✔ " &amp; "9001*"))</f>
        <v>0</v>
      </c>
      <c r="E14" s="9">
        <f>IF(A14="", "", SUMIFS('إدخال المبالغ والتوزيع الآلي'!$F:$F, 'إدخال المبالغ والتوزيع الآلي'!$A:$A, A14, 'إدخال المبالغ والتوزيع الآلي'!$E:$E, "✔ " &amp; "9002*"))</f>
        <v>0</v>
      </c>
      <c r="F14" s="13">
        <f>IF(A14="", "", SUMIFS('إدخال المبالغ والتوزيع الآلي'!$F:$F, 'إدخال المبالغ والتوزيع الآلي'!$A:$A, A14, 'إدخال المبالغ والتوزيع الآلي'!$E:$E, "✔ " &amp; "9003*"))</f>
        <v>0</v>
      </c>
      <c r="G14" s="9">
        <f>IF(A14="", "", SUMIFS('إدخال المبالغ والتوزيع الآلي'!$F:$F, 'إدخال المبالغ والتوزيع الآلي'!$A:$A, A14, 'إدخال المبالغ والتوزيع الآلي'!$E:$E, "✔ " &amp; "9009*"))</f>
        <v>0</v>
      </c>
    </row>
    <row r="15" spans="1:7" ht="15" customHeight="1" x14ac:dyDescent="0.2">
      <c r="A15" s="10" t="s">
        <v>105</v>
      </c>
      <c r="B15" s="11" t="s">
        <v>106</v>
      </c>
      <c r="C15" s="14">
        <f>IF(A15="", "", SUMIFS('إدخال المبالغ والتوزيع الآلي'!$F:$F, 'إدخال المبالغ والتوزيع الآلي'!$A:$A, A15, 'إدخال المبالغ والتوزيع الآلي'!$E:$E, "✔ " &amp; "9000*"))</f>
        <v>0</v>
      </c>
      <c r="D15" s="14">
        <f>IF(A15="", "", SUMIFS('إدخال المبالغ والتوزيع الآلي'!$F:$F, 'إدخال المبالغ والتوزيع الآلي'!$A:$A, A15, 'إدخال المبالغ والتوزيع الآلي'!$E:$E, "✔ " &amp; "9001*"))</f>
        <v>0</v>
      </c>
      <c r="E15" s="12">
        <f>IF(A15="", "", SUMIFS('إدخال المبالغ والتوزيع الآلي'!$F:$F, 'إدخال المبالغ والتوزيع الآلي'!$A:$A, A15, 'إدخال المبالغ والتوزيع الآلي'!$E:$E, "✔ " &amp; "9002*"))</f>
        <v>0</v>
      </c>
      <c r="F15" s="14">
        <f>IF(A15="", "", SUMIFS('إدخال المبالغ والتوزيع الآلي'!$F:$F, 'إدخال المبالغ والتوزيع الآلي'!$A:$A, A15, 'إدخال المبالغ والتوزيع الآلي'!$E:$E, "✔ " &amp; "9003*"))</f>
        <v>0</v>
      </c>
      <c r="G15" s="14">
        <f>IF(A15="", "", SUMIFS('إدخال المبالغ والتوزيع الآلي'!$F:$F, 'إدخال المبالغ والتوزيع الآلي'!$A:$A, A15, 'إدخال المبالغ والتوزيع الآلي'!$E:$E, "✔ " &amp; "9009*"))</f>
        <v>0</v>
      </c>
    </row>
    <row r="16" spans="1:7" ht="15" customHeight="1" x14ac:dyDescent="0.2">
      <c r="A16" s="7" t="s">
        <v>107</v>
      </c>
      <c r="B16" s="8" t="s">
        <v>108</v>
      </c>
      <c r="C16" s="9">
        <f>IF(A16="", "", SUMIFS('إدخال المبالغ والتوزيع الآلي'!$F:$F, 'إدخال المبالغ والتوزيع الآلي'!$A:$A, A16, 'إدخال المبالغ والتوزيع الآلي'!$E:$E, "✔ " &amp; "9000*"))</f>
        <v>0</v>
      </c>
      <c r="D16" s="9">
        <f>IF(A16="", "", SUMIFS('إدخال المبالغ والتوزيع الآلي'!$F:$F, 'إدخال المبالغ والتوزيع الآلي'!$A:$A, A16, 'إدخال المبالغ والتوزيع الآلي'!$E:$E, "✔ " &amp; "9001*"))</f>
        <v>0</v>
      </c>
      <c r="E16" s="9">
        <f>IF(A16="", "", SUMIFS('إدخال المبالغ والتوزيع الآلي'!$F:$F, 'إدخال المبالغ والتوزيع الآلي'!$A:$A, A16, 'إدخال المبالغ والتوزيع الآلي'!$E:$E, "✔ " &amp; "9002*"))</f>
        <v>0</v>
      </c>
      <c r="F16" s="13">
        <f>IF(A16="", "", SUMIFS('إدخال المبالغ والتوزيع الآلي'!$F:$F, 'إدخال المبالغ والتوزيع الآلي'!$A:$A, A16, 'إدخال المبالغ والتوزيع الآلي'!$E:$E, "✔ " &amp; "9003*"))</f>
        <v>0</v>
      </c>
      <c r="G16" s="9">
        <f>IF(A16="", "", SUMIFS('إدخال المبالغ والتوزيع الآلي'!$F:$F, 'إدخال المبالغ والتوزيع الآلي'!$A:$A, A16, 'إدخال المبالغ والتوزيع الآلي'!$E:$E, "✔ " &amp; "9009*"))</f>
        <v>0</v>
      </c>
    </row>
    <row r="17" spans="1:7" ht="15" customHeight="1" x14ac:dyDescent="0.2">
      <c r="A17" s="10" t="s">
        <v>109</v>
      </c>
      <c r="B17" s="11" t="s">
        <v>110</v>
      </c>
      <c r="C17" s="12">
        <f>IF(A17="", "", SUMIFS('إدخال المبالغ والتوزيع الآلي'!$F:$F, 'إدخال المبالغ والتوزيع الآلي'!$A:$A, A17, 'إدخال المبالغ والتوزيع الآلي'!$E:$E, "✔ " &amp; "9000*"))</f>
        <v>0</v>
      </c>
      <c r="D17" s="12">
        <f>IF(A17="", "", SUMIFS('إدخال المبالغ والتوزيع الآلي'!$F:$F, 'إدخال المبالغ والتوزيع الآلي'!$A:$A, A17, 'إدخال المبالغ والتوزيع الآلي'!$E:$E, "✔ " &amp; "9001*"))</f>
        <v>0</v>
      </c>
      <c r="E17" s="14">
        <f>IF(A17="", "", SUMIFS('إدخال المبالغ والتوزيع الآلي'!$F:$F, 'إدخال المبالغ والتوزيع الآلي'!$A:$A, A17, 'إدخال المبالغ والتوزيع الآلي'!$E:$E, "✔ " &amp; "9002*"))</f>
        <v>0</v>
      </c>
      <c r="F17" s="12">
        <f>IF(A17="", "", SUMIFS('إدخال المبالغ والتوزيع الآلي'!$F:$F, 'إدخال المبالغ والتوزيع الآلي'!$A:$A, A17, 'إدخال المبالغ والتوزيع الآلي'!$E:$E, "✔ " &amp; "9003*"))</f>
        <v>0</v>
      </c>
      <c r="G17" s="12">
        <f>IF(A17="", "", SUMIFS('إدخال المبالغ والتوزيع الآلي'!$F:$F, 'إدخال المبالغ والتوزيع الآلي'!$A:$A, A17, 'إدخال المبالغ والتوزيع الآلي'!$E:$E, "✔ " &amp; "9009*"))</f>
        <v>0</v>
      </c>
    </row>
    <row r="18" spans="1:7" x14ac:dyDescent="0.15">
      <c r="A18" s="39" t="s">
        <v>111</v>
      </c>
      <c r="B18" s="33"/>
      <c r="C18" s="33"/>
      <c r="D18" s="33"/>
      <c r="E18" s="33"/>
      <c r="F18" s="33"/>
      <c r="G18" s="33"/>
    </row>
    <row r="19" spans="1:7" ht="15" customHeight="1" x14ac:dyDescent="0.2">
      <c r="A19" s="7" t="s">
        <v>112</v>
      </c>
      <c r="B19" s="8" t="s">
        <v>113</v>
      </c>
      <c r="C19" s="13">
        <f>IF(A19="", "", SUMIFS('إدخال المبالغ والتوزيع الآلي'!$F:$F, 'إدخال المبالغ والتوزيع الآلي'!$A:$A, A19, 'إدخال المبالغ والتوزيع الآلي'!$E:$E, "✔ " &amp; "9000*"))</f>
        <v>0</v>
      </c>
      <c r="D19" s="13">
        <f>IF(A19="", "", SUMIFS('إدخال المبالغ والتوزيع الآلي'!$F:$F, 'إدخال المبالغ والتوزيع الآلي'!$A:$A, A19, 'إدخال المبالغ والتوزيع الآلي'!$E:$E, "✔ " &amp; "9001*"))</f>
        <v>0</v>
      </c>
      <c r="E19" s="9">
        <f>IF(A19="", "", SUMIFS('إدخال المبالغ والتوزيع الآلي'!$F:$F, 'إدخال المبالغ والتوزيع الآلي'!$A:$A, A19, 'إدخال المبالغ والتوزيع الآلي'!$E:$E, "✔ " &amp; "9002*"))</f>
        <v>0</v>
      </c>
      <c r="F19" s="9">
        <f>IF(A19="", "", SUMIFS('إدخال المبالغ والتوزيع الآلي'!$F:$F, 'إدخال المبالغ والتوزيع الآلي'!$A:$A, A19, 'إدخال المبالغ والتوزيع الآلي'!$E:$E, "✔ " &amp; "9003*"))</f>
        <v>0</v>
      </c>
      <c r="G19" s="9">
        <f>IF(A19="", "", SUMIFS('إدخال المبالغ والتوزيع الآلي'!$F:$F, 'إدخال المبالغ والتوزيع الآلي'!$A:$A, A19, 'إدخال المبالغ والتوزيع الآلي'!$E:$E, "✔ " &amp; "9009*"))</f>
        <v>0</v>
      </c>
    </row>
    <row r="20" spans="1:7" ht="15" customHeight="1" x14ac:dyDescent="0.2">
      <c r="A20" s="10" t="s">
        <v>114</v>
      </c>
      <c r="B20" s="11" t="s">
        <v>115</v>
      </c>
      <c r="C20" s="14">
        <f>IF(A20="", "", SUMIFS('إدخال المبالغ والتوزيع الآلي'!$F:$F, 'إدخال المبالغ والتوزيع الآلي'!$A:$A, A20, 'إدخال المبالغ والتوزيع الآلي'!$E:$E, "✔ " &amp; "9000*"))</f>
        <v>0</v>
      </c>
      <c r="D20" s="14">
        <f>IF(A20="", "", SUMIFS('إدخال المبالغ والتوزيع الآلي'!$F:$F, 'إدخال المبالغ والتوزيع الآلي'!$A:$A, A20, 'إدخال المبالغ والتوزيع الآلي'!$E:$E, "✔ " &amp; "9001*"))</f>
        <v>0</v>
      </c>
      <c r="E20" s="12">
        <f>IF(A20="", "", SUMIFS('إدخال المبالغ والتوزيع الآلي'!$F:$F, 'إدخال المبالغ والتوزيع الآلي'!$A:$A, A20, 'إدخال المبالغ والتوزيع الآلي'!$E:$E, "✔ " &amp; "9002*"))</f>
        <v>0</v>
      </c>
      <c r="F20" s="14">
        <f>IF(A20="", "", SUMIFS('إدخال المبالغ والتوزيع الآلي'!$F:$F, 'إدخال المبالغ والتوزيع الآلي'!$A:$A, A20, 'إدخال المبالغ والتوزيع الآلي'!$E:$E, "✔ " &amp; "9003*"))</f>
        <v>0</v>
      </c>
      <c r="G20" s="12">
        <f>IF(A20="", "", SUMIFS('إدخال المبالغ والتوزيع الآلي'!$F:$F, 'إدخال المبالغ والتوزيع الآلي'!$A:$A, A20, 'إدخال المبالغ والتوزيع الآلي'!$E:$E, "✔ " &amp; "9009*"))</f>
        <v>0</v>
      </c>
    </row>
    <row r="21" spans="1:7" ht="15" customHeight="1" x14ac:dyDescent="0.2">
      <c r="A21" s="7" t="s">
        <v>116</v>
      </c>
      <c r="B21" s="8" t="s">
        <v>117</v>
      </c>
      <c r="C21" s="9">
        <f>IF(A21="", "", SUMIFS('إدخال المبالغ والتوزيع الآلي'!$F:$F, 'إدخال المبالغ والتوزيع الآلي'!$A:$A, A21, 'إدخال المبالغ والتوزيع الآلي'!$E:$E, "✔ " &amp; "9000*"))</f>
        <v>0</v>
      </c>
      <c r="D21" s="9">
        <f>IF(A21="", "", SUMIFS('إدخال المبالغ والتوزيع الآلي'!$F:$F, 'إدخال المبالغ والتوزيع الآلي'!$A:$A, A21, 'إدخال المبالغ والتوزيع الآلي'!$E:$E, "✔ " &amp; "9001*"))</f>
        <v>0</v>
      </c>
      <c r="E21" s="9">
        <f>IF(A21="", "", SUMIFS('إدخال المبالغ والتوزيع الآلي'!$F:$F, 'إدخال المبالغ والتوزيع الآلي'!$A:$A, A21, 'إدخال المبالغ والتوزيع الآلي'!$E:$E, "✔ " &amp; "9002*"))</f>
        <v>0</v>
      </c>
      <c r="F21" s="9">
        <f>IF(A21="", "", SUMIFS('إدخال المبالغ والتوزيع الآلي'!$F:$F, 'إدخال المبالغ والتوزيع الآلي'!$A:$A, A21, 'إدخال المبالغ والتوزيع الآلي'!$E:$E, "✔ " &amp; "9003*"))</f>
        <v>0</v>
      </c>
      <c r="G21" s="13">
        <f>IF(A21="", "", SUMIFS('إدخال المبالغ والتوزيع الآلي'!$F:$F, 'إدخال المبالغ والتوزيع الآلي'!$A:$A, A21, 'إدخال المبالغ والتوزيع الآلي'!$E:$E, "✔ " &amp; "9009*"))</f>
        <v>0</v>
      </c>
    </row>
    <row r="22" spans="1:7" ht="15" customHeight="1" x14ac:dyDescent="0.2">
      <c r="A22" s="10" t="s">
        <v>118</v>
      </c>
      <c r="B22" s="11" t="s">
        <v>119</v>
      </c>
      <c r="C22" s="14">
        <f>IF(A22="", "", SUMIFS('إدخال المبالغ والتوزيع الآلي'!$F:$F, 'إدخال المبالغ والتوزيع الآلي'!$A:$A, A22, 'إدخال المبالغ والتوزيع الآلي'!$E:$E, "✔ " &amp; "9000*"))</f>
        <v>0</v>
      </c>
      <c r="D22" s="14">
        <f>IF(A22="", "", SUMIFS('إدخال المبالغ والتوزيع الآلي'!$F:$F, 'إدخال المبالغ والتوزيع الآلي'!$A:$A, A22, 'إدخال المبالغ والتوزيع الآلي'!$E:$E, "✔ " &amp; "9001*"))</f>
        <v>0</v>
      </c>
      <c r="E22" s="12">
        <f>IF(A22="", "", SUMIFS('إدخال المبالغ والتوزيع الآلي'!$F:$F, 'إدخال المبالغ والتوزيع الآلي'!$A:$A, A22, 'إدخال المبالغ والتوزيع الآلي'!$E:$E, "✔ " &amp; "9002*"))</f>
        <v>0</v>
      </c>
      <c r="F22" s="12">
        <f>IF(A22="", "", SUMIFS('إدخال المبالغ والتوزيع الآلي'!$F:$F, 'إدخال المبالغ والتوزيع الآلي'!$A:$A, A22, 'إدخال المبالغ والتوزيع الآلي'!$E:$E, "✔ " &amp; "9003*"))</f>
        <v>0</v>
      </c>
      <c r="G22" s="14">
        <f>IF(A22="", "", SUMIFS('إدخال المبالغ والتوزيع الآلي'!$F:$F, 'إدخال المبالغ والتوزيع الآلي'!$A:$A, A22, 'إدخال المبالغ والتوزيع الآلي'!$E:$E, "✔ " &amp; "9009*"))</f>
        <v>0</v>
      </c>
    </row>
    <row r="23" spans="1:7" ht="15" customHeight="1" x14ac:dyDescent="0.2">
      <c r="A23" s="7" t="s">
        <v>120</v>
      </c>
      <c r="B23" s="8" t="s">
        <v>121</v>
      </c>
      <c r="C23" s="9">
        <f>IF(A23="", "", SUMIFS('إدخال المبالغ والتوزيع الآلي'!$F:$F, 'إدخال المبالغ والتوزيع الآلي'!$A:$A, A23, 'إدخال المبالغ والتوزيع الآلي'!$E:$E, "✔ " &amp; "9000*"))</f>
        <v>0</v>
      </c>
      <c r="D23" s="9">
        <f>IF(A23="", "", SUMIFS('إدخال المبالغ والتوزيع الآلي'!$F:$F, 'إدخال المبالغ والتوزيع الآلي'!$A:$A, A23, 'إدخال المبالغ والتوزيع الآلي'!$E:$E, "✔ " &amp; "9001*"))</f>
        <v>0</v>
      </c>
      <c r="E23" s="9">
        <f>IF(A23="", "", SUMIFS('إدخال المبالغ والتوزيع الآلي'!$F:$F, 'إدخال المبالغ والتوزيع الآلي'!$A:$A, A23, 'إدخال المبالغ والتوزيع الآلي'!$E:$E, "✔ " &amp; "9002*"))</f>
        <v>0</v>
      </c>
      <c r="F23" s="9">
        <f>IF(A23="", "", SUMIFS('إدخال المبالغ والتوزيع الآلي'!$F:$F, 'إدخال المبالغ والتوزيع الآلي'!$A:$A, A23, 'إدخال المبالغ والتوزيع الآلي'!$E:$E, "✔ " &amp; "9003*"))</f>
        <v>0</v>
      </c>
      <c r="G23" s="13">
        <f>IF(A23="", "", SUMIFS('إدخال المبالغ والتوزيع الآلي'!$F:$F, 'إدخال المبالغ والتوزيع الآلي'!$A:$A, A23, 'إدخال المبالغ والتوزيع الآلي'!$E:$E, "✔ " &amp; "9009*"))</f>
        <v>0</v>
      </c>
    </row>
    <row r="24" spans="1:7" ht="15" customHeight="1" x14ac:dyDescent="0.2">
      <c r="A24" s="10" t="s">
        <v>122</v>
      </c>
      <c r="B24" s="11" t="s">
        <v>123</v>
      </c>
      <c r="C24" s="14">
        <f>IF(A24="", "", SUMIFS('إدخال المبالغ والتوزيع الآلي'!$F:$F, 'إدخال المبالغ والتوزيع الآلي'!$A:$A, A24, 'إدخال المبالغ والتوزيع الآلي'!$E:$E, "✔ " &amp; "9000*"))</f>
        <v>0</v>
      </c>
      <c r="D24" s="14">
        <f>IF(A24="", "", SUMIFS('إدخال المبالغ والتوزيع الآلي'!$F:$F, 'إدخال المبالغ والتوزيع الآلي'!$A:$A, A24, 'إدخال المبالغ والتوزيع الآلي'!$E:$E, "✔ " &amp; "9001*"))</f>
        <v>0</v>
      </c>
      <c r="E24" s="12">
        <f>IF(A24="", "", SUMIFS('إدخال المبالغ والتوزيع الآلي'!$F:$F, 'إدخال المبالغ والتوزيع الآلي'!$A:$A, A24, 'إدخال المبالغ والتوزيع الآلي'!$E:$E, "✔ " &amp; "9002*"))</f>
        <v>0</v>
      </c>
      <c r="F24" s="14">
        <f>IF(A24="", "", SUMIFS('إدخال المبالغ والتوزيع الآلي'!$F:$F, 'إدخال المبالغ والتوزيع الآلي'!$A:$A, A24, 'إدخال المبالغ والتوزيع الآلي'!$E:$E, "✔ " &amp; "9003*"))</f>
        <v>0</v>
      </c>
      <c r="G24" s="12">
        <f>IF(A24="", "", SUMIFS('إدخال المبالغ والتوزيع الآلي'!$F:$F, 'إدخال المبالغ والتوزيع الآلي'!$A:$A, A24, 'إدخال المبالغ والتوزيع الآلي'!$E:$E, "✔ " &amp; "9009*"))</f>
        <v>0</v>
      </c>
    </row>
    <row r="25" spans="1:7" ht="15" customHeight="1" x14ac:dyDescent="0.2">
      <c r="A25" s="7" t="s">
        <v>124</v>
      </c>
      <c r="B25" s="8" t="s">
        <v>125</v>
      </c>
      <c r="C25" s="9">
        <f>IF(A25="", "", SUMIFS('إدخال المبالغ والتوزيع الآلي'!$F:$F, 'إدخال المبالغ والتوزيع الآلي'!$A:$A, A25, 'إدخال المبالغ والتوزيع الآلي'!$E:$E, "✔ " &amp; "9000*"))</f>
        <v>0</v>
      </c>
      <c r="D25" s="9">
        <f>IF(A25="", "", SUMIFS('إدخال المبالغ والتوزيع الآلي'!$F:$F, 'إدخال المبالغ والتوزيع الآلي'!$A:$A, A25, 'إدخال المبالغ والتوزيع الآلي'!$E:$E, "✔ " &amp; "9001*"))</f>
        <v>0</v>
      </c>
      <c r="E25" s="9">
        <f>IF(A25="", "", SUMIFS('إدخال المبالغ والتوزيع الآلي'!$F:$F, 'إدخال المبالغ والتوزيع الآلي'!$A:$A, A25, 'إدخال المبالغ والتوزيع الآلي'!$E:$E, "✔ " &amp; "9002*"))</f>
        <v>0</v>
      </c>
      <c r="F25" s="13">
        <f>IF(A25="", "", SUMIFS('إدخال المبالغ والتوزيع الآلي'!$F:$F, 'إدخال المبالغ والتوزيع الآلي'!$A:$A, A25, 'إدخال المبالغ والتوزيع الآلي'!$E:$E, "✔ " &amp; "9003*"))</f>
        <v>0</v>
      </c>
      <c r="G25" s="9">
        <f>IF(A25="", "", SUMIFS('إدخال المبالغ والتوزيع الآلي'!$F:$F, 'إدخال المبالغ والتوزيع الآلي'!$A:$A, A25, 'إدخال المبالغ والتوزيع الآلي'!$E:$E, "✔ " &amp; "9009*"))</f>
        <v>0</v>
      </c>
    </row>
    <row r="26" spans="1:7" ht="15" customHeight="1" x14ac:dyDescent="0.2">
      <c r="A26" s="10" t="s">
        <v>103</v>
      </c>
      <c r="B26" s="11" t="s">
        <v>126</v>
      </c>
      <c r="C26" s="12">
        <f>IF(A26="", "", SUMIFS('إدخال المبالغ والتوزيع الآلي'!$F:$F, 'إدخال المبالغ والتوزيع الآلي'!$A:$A, A26, 'إدخال المبالغ والتوزيع الآلي'!$E:$E, "✔ " &amp; "9000*"))</f>
        <v>0</v>
      </c>
      <c r="D26" s="12">
        <f>IF(A26="", "", SUMIFS('إدخال المبالغ والتوزيع الآلي'!$F:$F, 'إدخال المبالغ والتوزيع الآلي'!$A:$A, A26, 'إدخال المبالغ والتوزيع الآلي'!$E:$E, "✔ " &amp; "9001*"))</f>
        <v>0</v>
      </c>
      <c r="E26" s="12">
        <f>IF(A26="", "", SUMIFS('إدخال المبالغ والتوزيع الآلي'!$F:$F, 'إدخال المبالغ والتوزيع الآلي'!$A:$A, A26, 'إدخال المبالغ والتوزيع الآلي'!$E:$E, "✔ " &amp; "9002*"))</f>
        <v>0</v>
      </c>
      <c r="F26" s="14">
        <f>IF(A26="", "", SUMIFS('إدخال المبالغ والتوزيع الآلي'!$F:$F, 'إدخال المبالغ والتوزيع الآلي'!$A:$A, A26, 'إدخال المبالغ والتوزيع الآلي'!$E:$E, "✔ " &amp; "9003*"))</f>
        <v>0</v>
      </c>
      <c r="G26" s="12">
        <f>IF(A26="", "", SUMIFS('إدخال المبالغ والتوزيع الآلي'!$F:$F, 'إدخال المبالغ والتوزيع الآلي'!$A:$A, A26, 'إدخال المبالغ والتوزيع الآلي'!$E:$E, "✔ " &amp; "9009*"))</f>
        <v>0</v>
      </c>
    </row>
    <row r="27" spans="1:7" ht="15" customHeight="1" x14ac:dyDescent="0.2">
      <c r="A27" s="7" t="s">
        <v>127</v>
      </c>
      <c r="B27" s="8" t="s">
        <v>128</v>
      </c>
      <c r="C27" s="13">
        <f>IF(A27="", "", SUMIFS('إدخال المبالغ والتوزيع الآلي'!$F:$F, 'إدخال المبالغ والتوزيع الآلي'!$A:$A, A27, 'إدخال المبالغ والتوزيع الآلي'!$E:$E, "✔ " &amp; "9000*"))</f>
        <v>0</v>
      </c>
      <c r="D27" s="13">
        <f>IF(A27="", "", SUMIFS('إدخال المبالغ والتوزيع الآلي'!$F:$F, 'إدخال المبالغ والتوزيع الآلي'!$A:$A, A27, 'إدخال المبالغ والتوزيع الآلي'!$E:$E, "✔ " &amp; "9001*"))</f>
        <v>0</v>
      </c>
      <c r="E27" s="9">
        <f>IF(A27="", "", SUMIFS('إدخال المبالغ والتوزيع الآلي'!$F:$F, 'إدخال المبالغ والتوزيع الآلي'!$A:$A, A27, 'إدخال المبالغ والتوزيع الآلي'!$E:$E, "✔ " &amp; "9002*"))</f>
        <v>0</v>
      </c>
      <c r="F27" s="13">
        <f>IF(A27="", "", SUMIFS('إدخال المبالغ والتوزيع الآلي'!$F:$F, 'إدخال المبالغ والتوزيع الآلي'!$A:$A, A27, 'إدخال المبالغ والتوزيع الآلي'!$E:$E, "✔ " &amp; "9003*"))</f>
        <v>0</v>
      </c>
      <c r="G27" s="13">
        <f>IF(A27="", "", SUMIFS('إدخال المبالغ والتوزيع الآلي'!$F:$F, 'إدخال المبالغ والتوزيع الآلي'!$A:$A, A27, 'إدخال المبالغ والتوزيع الآلي'!$E:$E, "✔ " &amp; "9009*"))</f>
        <v>0</v>
      </c>
    </row>
    <row r="28" spans="1:7" ht="15" customHeight="1" x14ac:dyDescent="0.2">
      <c r="A28" s="10" t="s">
        <v>129</v>
      </c>
      <c r="B28" s="11" t="s">
        <v>130</v>
      </c>
      <c r="C28" s="12">
        <f>IF(A28="", "", SUMIFS('إدخال المبالغ والتوزيع الآلي'!$F:$F, 'إدخال المبالغ والتوزيع الآلي'!$A:$A, A28, 'إدخال المبالغ والتوزيع الآلي'!$E:$E, "✔ " &amp; "9000*"))</f>
        <v>0</v>
      </c>
      <c r="D28" s="12">
        <f>IF(A28="", "", SUMIFS('إدخال المبالغ والتوزيع الآلي'!$F:$F, 'إدخال المبالغ والتوزيع الآلي'!$A:$A, A28, 'إدخال المبالغ والتوزيع الآلي'!$E:$E, "✔ " &amp; "9001*"))</f>
        <v>0</v>
      </c>
      <c r="E28" s="12">
        <f>IF(A28="", "", SUMIFS('إدخال المبالغ والتوزيع الآلي'!$F:$F, 'إدخال المبالغ والتوزيع الآلي'!$A:$A, A28, 'إدخال المبالغ والتوزيع الآلي'!$E:$E, "✔ " &amp; "9002*"))</f>
        <v>0</v>
      </c>
      <c r="F28" s="14">
        <f>IF(A28="", "", SUMIFS('إدخال المبالغ والتوزيع الآلي'!$F:$F, 'إدخال المبالغ والتوزيع الآلي'!$A:$A, A28, 'إدخال المبالغ والتوزيع الآلي'!$E:$E, "✔ " &amp; "9003*"))</f>
        <v>0</v>
      </c>
      <c r="G28" s="12">
        <f>IF(A28="", "", SUMIFS('إدخال المبالغ والتوزيع الآلي'!$F:$F, 'إدخال المبالغ والتوزيع الآلي'!$A:$A, A28, 'إدخال المبالغ والتوزيع الآلي'!$E:$E, "✔ " &amp; "9009*"))</f>
        <v>0</v>
      </c>
    </row>
    <row r="29" spans="1:7" ht="15" customHeight="1" x14ac:dyDescent="0.2">
      <c r="A29" s="7" t="s">
        <v>131</v>
      </c>
      <c r="B29" s="8" t="s">
        <v>132</v>
      </c>
      <c r="C29" s="9">
        <f>IF(A29="", "", SUMIFS('إدخال المبالغ والتوزيع الآلي'!$F:$F, 'إدخال المبالغ والتوزيع الآلي'!$A:$A, A29, 'إدخال المبالغ والتوزيع الآلي'!$E:$E, "✔ " &amp; "9000*"))</f>
        <v>0</v>
      </c>
      <c r="D29" s="9">
        <f>IF(A29="", "", SUMIFS('إدخال المبالغ والتوزيع الآلي'!$F:$F, 'إدخال المبالغ والتوزيع الآلي'!$A:$A, A29, 'إدخال المبالغ والتوزيع الآلي'!$E:$E, "✔ " &amp; "9001*"))</f>
        <v>0</v>
      </c>
      <c r="E29" s="9">
        <f>IF(A29="", "", SUMIFS('إدخال المبالغ والتوزيع الآلي'!$F:$F, 'إدخال المبالغ والتوزيع الآلي'!$A:$A, A29, 'إدخال المبالغ والتوزيع الآلي'!$E:$E, "✔ " &amp; "9002*"))</f>
        <v>0</v>
      </c>
      <c r="F29" s="13">
        <f>IF(A29="", "", SUMIFS('إدخال المبالغ والتوزيع الآلي'!$F:$F, 'إدخال المبالغ والتوزيع الآلي'!$A:$A, A29, 'إدخال المبالغ والتوزيع الآلي'!$E:$E, "✔ " &amp; "9003*"))</f>
        <v>0</v>
      </c>
      <c r="G29" s="9">
        <f>IF(A29="", "", SUMIFS('إدخال المبالغ والتوزيع الآلي'!$F:$F, 'إدخال المبالغ والتوزيع الآلي'!$A:$A, A29, 'إدخال المبالغ والتوزيع الآلي'!$E:$E, "✔ " &amp; "9009*"))</f>
        <v>0</v>
      </c>
    </row>
    <row r="30" spans="1:7" ht="15" customHeight="1" x14ac:dyDescent="0.2">
      <c r="A30" s="10" t="s">
        <v>131</v>
      </c>
      <c r="B30" s="11" t="s">
        <v>133</v>
      </c>
      <c r="C30" s="12">
        <f>IF(A30="", "", SUMIFS('إدخال المبالغ والتوزيع الآلي'!$F:$F, 'إدخال المبالغ والتوزيع الآلي'!$A:$A, A30, 'إدخال المبالغ والتوزيع الآلي'!$E:$E, "✔ " &amp; "9000*"))</f>
        <v>0</v>
      </c>
      <c r="D30" s="12">
        <f>IF(A30="", "", SUMIFS('إدخال المبالغ والتوزيع الآلي'!$F:$F, 'إدخال المبالغ والتوزيع الآلي'!$A:$A, A30, 'إدخال المبالغ والتوزيع الآلي'!$E:$E, "✔ " &amp; "9001*"))</f>
        <v>0</v>
      </c>
      <c r="E30" s="12">
        <f>IF(A30="", "", SUMIFS('إدخال المبالغ والتوزيع الآلي'!$F:$F, 'إدخال المبالغ والتوزيع الآلي'!$A:$A, A30, 'إدخال المبالغ والتوزيع الآلي'!$E:$E, "✔ " &amp; "9002*"))</f>
        <v>0</v>
      </c>
      <c r="F30" s="14">
        <f>IF(A30="", "", SUMIFS('إدخال المبالغ والتوزيع الآلي'!$F:$F, 'إدخال المبالغ والتوزيع الآلي'!$A:$A, A30, 'إدخال المبالغ والتوزيع الآلي'!$E:$E, "✔ " &amp; "9003*"))</f>
        <v>0</v>
      </c>
      <c r="G30" s="12">
        <f>IF(A30="", "", SUMIFS('إدخال المبالغ والتوزيع الآلي'!$F:$F, 'إدخال المبالغ والتوزيع الآلي'!$A:$A, A30, 'إدخال المبالغ والتوزيع الآلي'!$E:$E, "✔ " &amp; "9009*"))</f>
        <v>0</v>
      </c>
    </row>
  </sheetData>
  <mergeCells count="4">
    <mergeCell ref="A5:G5"/>
    <mergeCell ref="A1:G1"/>
    <mergeCell ref="C3:G3"/>
    <mergeCell ref="A18:G18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9"/>
  <sheetViews>
    <sheetView rightToLeft="1" workbookViewId="0"/>
  </sheetViews>
  <sheetFormatPr defaultRowHeight="13.5" x14ac:dyDescent="0.15"/>
  <cols>
    <col min="1" max="1" width="12.01171875" style="15" customWidth="1"/>
    <col min="2" max="2" width="48.0546875" style="15" customWidth="1"/>
    <col min="3" max="6" width="24.02734375" style="15" customWidth="1"/>
  </cols>
  <sheetData>
    <row r="1" spans="1:6" x14ac:dyDescent="0.15">
      <c r="A1" s="37" t="s">
        <v>134</v>
      </c>
      <c r="B1" s="33"/>
      <c r="C1" s="33"/>
      <c r="D1" s="33"/>
      <c r="E1" s="33"/>
      <c r="F1" s="33"/>
    </row>
    <row r="3" spans="1:6" ht="14.25" customHeight="1" x14ac:dyDescent="0.2">
      <c r="A3" s="16" t="s">
        <v>78</v>
      </c>
      <c r="B3" s="16" t="s">
        <v>79</v>
      </c>
      <c r="C3" s="40" t="s">
        <v>135</v>
      </c>
      <c r="D3" s="33"/>
      <c r="E3" s="33"/>
      <c r="F3" s="33"/>
    </row>
    <row r="4" spans="1:6" ht="39.950000000000003" customHeight="1" x14ac:dyDescent="0.2">
      <c r="A4" s="6"/>
      <c r="B4" s="6"/>
      <c r="C4" s="1" t="s">
        <v>136</v>
      </c>
      <c r="D4" s="1" t="s">
        <v>137</v>
      </c>
      <c r="E4" s="1" t="s">
        <v>138</v>
      </c>
      <c r="F4" s="1" t="s">
        <v>139</v>
      </c>
    </row>
    <row r="5" spans="1:6" x14ac:dyDescent="0.15">
      <c r="A5" s="39" t="s">
        <v>86</v>
      </c>
      <c r="B5" s="33"/>
      <c r="C5" s="33"/>
      <c r="D5" s="33"/>
      <c r="E5" s="33"/>
      <c r="F5" s="33"/>
    </row>
    <row r="6" spans="1:6" ht="15" customHeight="1" x14ac:dyDescent="0.2">
      <c r="A6" s="7" t="s">
        <v>140</v>
      </c>
      <c r="B6" s="8" t="s">
        <v>141</v>
      </c>
      <c r="C6" s="9">
        <f>IF(A6="", "", SUMIFS('إدخال المبالغ والتوزيع الآلي'!$F:$F, 'إدخال المبالغ والتوزيع الآلي'!$A:$A, A6, 'إدخال المبالغ والتوزيع الآلي'!$E:$E, "✔ " &amp; "9010*"))</f>
        <v>0</v>
      </c>
      <c r="D6" s="9">
        <f>IF(A6="", "", SUMIFS('إدخال المبالغ والتوزيع الآلي'!$F:$F, 'إدخال المبالغ والتوزيع الآلي'!$A:$A, A6, 'إدخال المبالغ والتوزيع الآلي'!$E:$E, "✔ " &amp; "9011*"))</f>
        <v>0</v>
      </c>
      <c r="E6" s="9">
        <f>IF(A6="", "", SUMIFS('إدخال المبالغ والتوزيع الآلي'!$F:$F, 'إدخال المبالغ والتوزيع الآلي'!$A:$A, A6, 'إدخال المبالغ والتوزيع الآلي'!$E:$E, "✔ " &amp; "9012*"))</f>
        <v>0</v>
      </c>
      <c r="F6" s="13">
        <f>IF(A6="", "", SUMIFS('إدخال المبالغ والتوزيع الآلي'!$F:$F, 'إدخال المبالغ والتوزيع الآلي'!$A:$A, A6, 'إدخال المبالغ والتوزيع الآلي'!$E:$E, "✔ " &amp; "9013*"))</f>
        <v>0</v>
      </c>
    </row>
    <row r="7" spans="1:6" ht="15" customHeight="1" x14ac:dyDescent="0.2">
      <c r="A7" s="10" t="s">
        <v>142</v>
      </c>
      <c r="B7" s="11" t="s">
        <v>143</v>
      </c>
      <c r="C7" s="12">
        <f>IF(A7="", "", SUMIFS('إدخال المبالغ والتوزيع الآلي'!$F:$F, 'إدخال المبالغ والتوزيع الآلي'!$A:$A, A7, 'إدخال المبالغ والتوزيع الآلي'!$E:$E, "✔ " &amp; "9010*"))</f>
        <v>0</v>
      </c>
      <c r="D7" s="12">
        <f>IF(A7="", "", SUMIFS('إدخال المبالغ والتوزيع الآلي'!$F:$F, 'إدخال المبالغ والتوزيع الآلي'!$A:$A, A7, 'إدخال المبالغ والتوزيع الآلي'!$E:$E, "✔ " &amp; "9011*"))</f>
        <v>0</v>
      </c>
      <c r="E7" s="12">
        <f>IF(A7="", "", SUMIFS('إدخال المبالغ والتوزيع الآلي'!$F:$F, 'إدخال المبالغ والتوزيع الآلي'!$A:$A, A7, 'إدخال المبالغ والتوزيع الآلي'!$E:$E, "✔ " &amp; "9012*"))</f>
        <v>0</v>
      </c>
      <c r="F7" s="14">
        <f>IF(A7="", "", SUMIFS('إدخال المبالغ والتوزيع الآلي'!$F:$F, 'إدخال المبالغ والتوزيع الآلي'!$A:$A, A7, 'إدخال المبالغ والتوزيع الآلي'!$E:$E, "✔ " &amp; "9013*"))</f>
        <v>0</v>
      </c>
    </row>
    <row r="8" spans="1:6" ht="15" customHeight="1" x14ac:dyDescent="0.2">
      <c r="A8" s="7" t="s">
        <v>144</v>
      </c>
      <c r="B8" s="8" t="s">
        <v>145</v>
      </c>
      <c r="C8" s="13">
        <f>IF(A8="", "", SUMIFS('إدخال المبالغ والتوزيع الآلي'!$F:$F, 'إدخال المبالغ والتوزيع الآلي'!$A:$A, A8, 'إدخال المبالغ والتوزيع الآلي'!$E:$E, "✔ " &amp; "9010*"))</f>
        <v>0</v>
      </c>
      <c r="D8" s="9">
        <f>IF(A8="", "", SUMIFS('إدخال المبالغ والتوزيع الآلي'!$F:$F, 'إدخال المبالغ والتوزيع الآلي'!$A:$A, A8, 'إدخال المبالغ والتوزيع الآلي'!$E:$E, "✔ " &amp; "9011*"))</f>
        <v>0</v>
      </c>
      <c r="E8" s="9">
        <f>IF(A8="", "", SUMIFS('إدخال المبالغ والتوزيع الآلي'!$F:$F, 'إدخال المبالغ والتوزيع الآلي'!$A:$A, A8, 'إدخال المبالغ والتوزيع الآلي'!$E:$E, "✔ " &amp; "9012*"))</f>
        <v>0</v>
      </c>
      <c r="F8" s="9">
        <f>IF(A8="", "", SUMIFS('إدخال المبالغ والتوزيع الآلي'!$F:$F, 'إدخال المبالغ والتوزيع الآلي'!$A:$A, A8, 'إدخال المبالغ والتوزيع الآلي'!$E:$E, "✔ " &amp; "9013*"))</f>
        <v>0</v>
      </c>
    </row>
    <row r="9" spans="1:6" ht="15" customHeight="1" x14ac:dyDescent="0.2">
      <c r="A9" s="10" t="s">
        <v>146</v>
      </c>
      <c r="B9" s="11" t="s">
        <v>147</v>
      </c>
      <c r="C9" s="12">
        <f>IF(A9="", "", SUMIFS('إدخال المبالغ والتوزيع الآلي'!$F:$F, 'إدخال المبالغ والتوزيع الآلي'!$A:$A, A9, 'إدخال المبالغ والتوزيع الآلي'!$E:$E, "✔ " &amp; "9010*"))</f>
        <v>0</v>
      </c>
      <c r="D9" s="14">
        <f>IF(A9="", "", SUMIFS('إدخال المبالغ والتوزيع الآلي'!$F:$F, 'إدخال المبالغ والتوزيع الآلي'!$A:$A, A9, 'إدخال المبالغ والتوزيع الآلي'!$E:$E, "✔ " &amp; "9011*"))</f>
        <v>0</v>
      </c>
      <c r="E9" s="12">
        <f>IF(A9="", "", SUMIFS('إدخال المبالغ والتوزيع الآلي'!$F:$F, 'إدخال المبالغ والتوزيع الآلي'!$A:$A, A9, 'إدخال المبالغ والتوزيع الآلي'!$E:$E, "✔ " &amp; "9012*"))</f>
        <v>0</v>
      </c>
      <c r="F9" s="12">
        <f>IF(A9="", "", SUMIFS('إدخال المبالغ والتوزيع الآلي'!$F:$F, 'إدخال المبالغ والتوزيع الآلي'!$A:$A, A9, 'إدخال المبالغ والتوزيع الآلي'!$E:$E, "✔ " &amp; "9013*"))</f>
        <v>0</v>
      </c>
    </row>
    <row r="10" spans="1:6" ht="15" customHeight="1" x14ac:dyDescent="0.2">
      <c r="A10" s="7" t="s">
        <v>148</v>
      </c>
      <c r="B10" s="8" t="s">
        <v>149</v>
      </c>
      <c r="C10" s="9">
        <f>IF(A10="", "", SUMIFS('إدخال المبالغ والتوزيع الآلي'!$F:$F, 'إدخال المبالغ والتوزيع الآلي'!$A:$A, A10, 'إدخال المبالغ والتوزيع الآلي'!$E:$E, "✔ " &amp; "9010*"))</f>
        <v>0</v>
      </c>
      <c r="D10" s="9">
        <f>IF(A10="", "", SUMIFS('إدخال المبالغ والتوزيع الآلي'!$F:$F, 'إدخال المبالغ والتوزيع الآلي'!$A:$A, A10, 'إدخال المبالغ والتوزيع الآلي'!$E:$E, "✔ " &amp; "9011*"))</f>
        <v>0</v>
      </c>
      <c r="E10" s="13">
        <f>IF(A10="", "", SUMIFS('إدخال المبالغ والتوزيع الآلي'!$F:$F, 'إدخال المبالغ والتوزيع الآلي'!$A:$A, A10, 'إدخال المبالغ والتوزيع الآلي'!$E:$E, "✔ " &amp; "9012*"))</f>
        <v>0</v>
      </c>
      <c r="F10" s="9">
        <f>IF(A10="", "", SUMIFS('إدخال المبالغ والتوزيع الآلي'!$F:$F, 'إدخال المبالغ والتوزيع الآلي'!$A:$A, A10, 'إدخال المبالغ والتوزيع الآلي'!$E:$E, "✔ " &amp; "9013*"))</f>
        <v>0</v>
      </c>
    </row>
    <row r="11" spans="1:6" ht="15" customHeight="1" x14ac:dyDescent="0.2">
      <c r="A11" s="10" t="s">
        <v>150</v>
      </c>
      <c r="B11" s="11" t="s">
        <v>151</v>
      </c>
      <c r="C11" s="14">
        <f>IF(A11="", "", SUMIFS('إدخال المبالغ والتوزيع الآلي'!$F:$F, 'إدخال المبالغ والتوزيع الآلي'!$A:$A, A11, 'إدخال المبالغ والتوزيع الآلي'!$E:$E, "✔ " &amp; "9010*"))</f>
        <v>0</v>
      </c>
      <c r="D11" s="14">
        <f>IF(A11="", "", SUMIFS('إدخال المبالغ والتوزيع الآلي'!$F:$F, 'إدخال المبالغ والتوزيع الآلي'!$A:$A, A11, 'إدخال المبالغ والتوزيع الآلي'!$E:$E, "✔ " &amp; "9011*"))</f>
        <v>0</v>
      </c>
      <c r="E11" s="14">
        <f>IF(A11="", "", SUMIFS('إدخال المبالغ والتوزيع الآلي'!$F:$F, 'إدخال المبالغ والتوزيع الآلي'!$A:$A, A11, 'إدخال المبالغ والتوزيع الآلي'!$E:$E, "✔ " &amp; "9012*"))</f>
        <v>0</v>
      </c>
      <c r="F11" s="12">
        <f>IF(A11="", "", SUMIFS('إدخال المبالغ والتوزيع الآلي'!$F:$F, 'إدخال المبالغ والتوزيع الآلي'!$A:$A, A11, 'إدخال المبالغ والتوزيع الآلي'!$E:$E, "✔ " &amp; "9013*"))</f>
        <v>0</v>
      </c>
    </row>
    <row r="12" spans="1:6" ht="15" customHeight="1" x14ac:dyDescent="0.2">
      <c r="A12" s="7" t="s">
        <v>152</v>
      </c>
      <c r="B12" s="8" t="s">
        <v>153</v>
      </c>
      <c r="C12" s="9">
        <f>IF(A12="", "", SUMIFS('إدخال المبالغ والتوزيع الآلي'!$F:$F, 'إدخال المبالغ والتوزيع الآلي'!$A:$A, A12, 'إدخال المبالغ والتوزيع الآلي'!$E:$E, "✔ " &amp; "9010*"))</f>
        <v>0</v>
      </c>
      <c r="D12" s="9">
        <f>IF(A12="", "", SUMIFS('إدخال المبالغ والتوزيع الآلي'!$F:$F, 'إدخال المبالغ والتوزيع الآلي'!$A:$A, A12, 'إدخال المبالغ والتوزيع الآلي'!$E:$E, "✔ " &amp; "9011*"))</f>
        <v>0</v>
      </c>
      <c r="E12" s="9">
        <f>IF(A12="", "", SUMIFS('إدخال المبالغ والتوزيع الآلي'!$F:$F, 'إدخال المبالغ والتوزيع الآلي'!$A:$A, A12, 'إدخال المبالغ والتوزيع الآلي'!$E:$E, "✔ " &amp; "9012*"))</f>
        <v>0</v>
      </c>
      <c r="F12" s="13">
        <f>IF(A12="", "", SUMIFS('إدخال المبالغ والتوزيع الآلي'!$F:$F, 'إدخال المبالغ والتوزيع الآلي'!$A:$A, A12, 'إدخال المبالغ والتوزيع الآلي'!$E:$E, "✔ " &amp; "9013*"))</f>
        <v>0</v>
      </c>
    </row>
    <row r="13" spans="1:6" ht="15" customHeight="1" x14ac:dyDescent="0.2">
      <c r="A13" s="10" t="s">
        <v>154</v>
      </c>
      <c r="B13" s="11" t="s">
        <v>155</v>
      </c>
      <c r="C13" s="14">
        <f>IF(A13="", "", SUMIFS('إدخال المبالغ والتوزيع الآلي'!$F:$F, 'إدخال المبالغ والتوزيع الآلي'!$A:$A, A13, 'إدخال المبالغ والتوزيع الآلي'!$E:$E, "✔ " &amp; "9010*"))</f>
        <v>0</v>
      </c>
      <c r="D13" s="14">
        <f>IF(A13="", "", SUMIFS('إدخال المبالغ والتوزيع الآلي'!$F:$F, 'إدخال المبالغ والتوزيع الآلي'!$A:$A, A13, 'إدخال المبالغ والتوزيع الآلي'!$E:$E, "✔ " &amp; "9011*"))</f>
        <v>0</v>
      </c>
      <c r="E13" s="14">
        <f>IF(A13="", "", SUMIFS('إدخال المبالغ والتوزيع الآلي'!$F:$F, 'إدخال المبالغ والتوزيع الآلي'!$A:$A, A13, 'إدخال المبالغ والتوزيع الآلي'!$E:$E, "✔ " &amp; "9012*"))</f>
        <v>0</v>
      </c>
      <c r="F13" s="12">
        <f>IF(A13="", "", SUMIFS('إدخال المبالغ والتوزيع الآلي'!$F:$F, 'إدخال المبالغ والتوزيع الآلي'!$A:$A, A13, 'إدخال المبالغ والتوزيع الآلي'!$E:$E, "✔ " &amp; "9013*"))</f>
        <v>0</v>
      </c>
    </row>
    <row r="14" spans="1:6" ht="15" customHeight="1" x14ac:dyDescent="0.2">
      <c r="A14" s="7" t="s">
        <v>156</v>
      </c>
      <c r="B14" s="8" t="s">
        <v>157</v>
      </c>
      <c r="C14" s="9">
        <f>IF(A14="", "", SUMIFS('إدخال المبالغ والتوزيع الآلي'!$F:$F, 'إدخال المبالغ والتوزيع الآلي'!$A:$A, A14, 'إدخال المبالغ والتوزيع الآلي'!$E:$E, "✔ " &amp; "9010*"))</f>
        <v>0</v>
      </c>
      <c r="D14" s="9">
        <f>IF(A14="", "", SUMIFS('إدخال المبالغ والتوزيع الآلي'!$F:$F, 'إدخال المبالغ والتوزيع الآلي'!$A:$A, A14, 'إدخال المبالغ والتوزيع الآلي'!$E:$E, "✔ " &amp; "9011*"))</f>
        <v>0</v>
      </c>
      <c r="E14" s="9">
        <f>IF(A14="", "", SUMIFS('إدخال المبالغ والتوزيع الآلي'!$F:$F, 'إدخال المبالغ والتوزيع الآلي'!$A:$A, A14, 'إدخال المبالغ والتوزيع الآلي'!$E:$E, "✔ " &amp; "9012*"))</f>
        <v>0</v>
      </c>
      <c r="F14" s="13">
        <f>IF(A14="", "", SUMIFS('إدخال المبالغ والتوزيع الآلي'!$F:$F, 'إدخال المبالغ والتوزيع الآلي'!$A:$A, A14, 'إدخال المبالغ والتوزيع الآلي'!$E:$E, "✔ " &amp; "9013*"))</f>
        <v>0</v>
      </c>
    </row>
    <row r="15" spans="1:6" ht="15" customHeight="1" x14ac:dyDescent="0.2">
      <c r="A15" s="10" t="s">
        <v>101</v>
      </c>
      <c r="B15" s="11" t="s">
        <v>102</v>
      </c>
      <c r="C15" s="14">
        <f>IF(A15="", "", SUMIFS('إدخال المبالغ والتوزيع الآلي'!$F:$F, 'إدخال المبالغ والتوزيع الآلي'!$A:$A, A15, 'إدخال المبالغ والتوزيع الآلي'!$E:$E, "✔ " &amp; "9010*"))</f>
        <v>0</v>
      </c>
      <c r="D15" s="14">
        <f>IF(A15="", "", SUMIFS('إدخال المبالغ والتوزيع الآلي'!$F:$F, 'إدخال المبالغ والتوزيع الآلي'!$A:$A, A15, 'إدخال المبالغ والتوزيع الآلي'!$E:$E, "✔ " &amp; "9011*"))</f>
        <v>0</v>
      </c>
      <c r="E15" s="14">
        <f>IF(A15="", "", SUMIFS('إدخال المبالغ والتوزيع الآلي'!$F:$F, 'إدخال المبالغ والتوزيع الآلي'!$A:$A, A15, 'إدخال المبالغ والتوزيع الآلي'!$E:$E, "✔ " &amp; "9012*"))</f>
        <v>0</v>
      </c>
      <c r="F15" s="14">
        <f>IF(A15="", "", SUMIFS('إدخال المبالغ والتوزيع الآلي'!$F:$F, 'إدخال المبالغ والتوزيع الآلي'!$A:$A, A15, 'إدخال المبالغ والتوزيع الآلي'!$E:$E, "✔ " &amp; "9013*"))</f>
        <v>0</v>
      </c>
    </row>
    <row r="16" spans="1:6" ht="15" customHeight="1" x14ac:dyDescent="0.2">
      <c r="A16" s="7" t="s">
        <v>105</v>
      </c>
      <c r="B16" s="8" t="s">
        <v>106</v>
      </c>
      <c r="C16" s="13">
        <f>IF(A16="", "", SUMIFS('إدخال المبالغ والتوزيع الآلي'!$F:$F, 'إدخال المبالغ والتوزيع الآلي'!$A:$A, A16, 'إدخال المبالغ والتوزيع الآلي'!$E:$E, "✔ " &amp; "9010*"))</f>
        <v>0</v>
      </c>
      <c r="D16" s="13">
        <f>IF(A16="", "", SUMIFS('إدخال المبالغ والتوزيع الآلي'!$F:$F, 'إدخال المبالغ والتوزيع الآلي'!$A:$A, A16, 'إدخال المبالغ والتوزيع الآلي'!$E:$E, "✔ " &amp; "9011*"))</f>
        <v>0</v>
      </c>
      <c r="E16" s="13">
        <f>IF(A16="", "", SUMIFS('إدخال المبالغ والتوزيع الآلي'!$F:$F, 'إدخال المبالغ والتوزيع الآلي'!$A:$A, A16, 'إدخال المبالغ والتوزيع الآلي'!$E:$E, "✔ " &amp; "9012*"))</f>
        <v>0</v>
      </c>
      <c r="F16" s="13">
        <f>IF(A16="", "", SUMIFS('إدخال المبالغ والتوزيع الآلي'!$F:$F, 'إدخال المبالغ والتوزيع الآلي'!$A:$A, A16, 'إدخال المبالغ والتوزيع الآلي'!$E:$E, "✔ " &amp; "9013*"))</f>
        <v>0</v>
      </c>
    </row>
    <row r="17" spans="1:6" x14ac:dyDescent="0.15">
      <c r="A17" s="39" t="s">
        <v>111</v>
      </c>
      <c r="B17" s="33"/>
      <c r="C17" s="33"/>
      <c r="D17" s="33"/>
      <c r="E17" s="33"/>
      <c r="F17" s="33"/>
    </row>
    <row r="18" spans="1:6" ht="15" customHeight="1" x14ac:dyDescent="0.2">
      <c r="A18" s="7" t="s">
        <v>158</v>
      </c>
      <c r="B18" s="8" t="s">
        <v>159</v>
      </c>
      <c r="C18" s="13">
        <f>IF(A18="", "", SUMIFS('إدخال المبالغ والتوزيع الآلي'!$F:$F, 'إدخال المبالغ والتوزيع الآلي'!$A:$A, A18, 'إدخال المبالغ والتوزيع الآلي'!$E:$E, "✔ " &amp; "9010*"))</f>
        <v>0</v>
      </c>
      <c r="D18" s="13">
        <f>IF(A18="", "", SUMIFS('إدخال المبالغ والتوزيع الآلي'!$F:$F, 'إدخال المبالغ والتوزيع الآلي'!$A:$A, A18, 'إدخال المبالغ والتوزيع الآلي'!$E:$E, "✔ " &amp; "9011*"))</f>
        <v>0</v>
      </c>
      <c r="E18" s="13">
        <f>IF(A18="", "", SUMIFS('إدخال المبالغ والتوزيع الآلي'!$F:$F, 'إدخال المبالغ والتوزيع الآلي'!$A:$A, A18, 'إدخال المبالغ والتوزيع الآلي'!$E:$E, "✔ " &amp; "9012*"))</f>
        <v>0</v>
      </c>
      <c r="F18" s="9">
        <f>IF(A18="", "", SUMIFS('إدخال المبالغ والتوزيع الآلي'!$F:$F, 'إدخال المبالغ والتوزيع الآلي'!$A:$A, A18, 'إدخال المبالغ والتوزيع الآلي'!$E:$E, "✔ " &amp; "9013*"))</f>
        <v>0</v>
      </c>
    </row>
    <row r="19" spans="1:6" ht="15" customHeight="1" x14ac:dyDescent="0.2">
      <c r="A19" s="10" t="s">
        <v>160</v>
      </c>
      <c r="B19" s="11" t="s">
        <v>161</v>
      </c>
      <c r="C19" s="14">
        <f>IF(A19="", "", SUMIFS('إدخال المبالغ والتوزيع الآلي'!$F:$F, 'إدخال المبالغ والتوزيع الآلي'!$A:$A, A19, 'إدخال المبالغ والتوزيع الآلي'!$E:$E, "✔ " &amp; "9010*"))</f>
        <v>0</v>
      </c>
      <c r="D19" s="14">
        <f>IF(A19="", "", SUMIFS('إدخال المبالغ والتوزيع الآلي'!$F:$F, 'إدخال المبالغ والتوزيع الآلي'!$A:$A, A19, 'إدخال المبالغ والتوزيع الآلي'!$E:$E, "✔ " &amp; "9011*"))</f>
        <v>0</v>
      </c>
      <c r="E19" s="14">
        <f>IF(A19="", "", SUMIFS('إدخال المبالغ والتوزيع الآلي'!$F:$F, 'إدخال المبالغ والتوزيع الآلي'!$A:$A, A19, 'إدخال المبالغ والتوزيع الآلي'!$E:$E, "✔ " &amp; "9012*"))</f>
        <v>0</v>
      </c>
      <c r="F19" s="12">
        <f>IF(A19="", "", SUMIFS('إدخال المبالغ والتوزيع الآلي'!$F:$F, 'إدخال المبالغ والتوزيع الآلي'!$A:$A, A19, 'إدخال المبالغ والتوزيع الآلي'!$E:$E, "✔ " &amp; "9013*"))</f>
        <v>0</v>
      </c>
    </row>
    <row r="20" spans="1:6" ht="15" customHeight="1" x14ac:dyDescent="0.2">
      <c r="A20" s="7" t="s">
        <v>162</v>
      </c>
      <c r="B20" s="8" t="s">
        <v>163</v>
      </c>
      <c r="C20" s="13">
        <f>IF(A20="", "", SUMIFS('إدخال المبالغ والتوزيع الآلي'!$F:$F, 'إدخال المبالغ والتوزيع الآلي'!$A:$A, A20, 'إدخال المبالغ والتوزيع الآلي'!$E:$E, "✔ " &amp; "9010*"))</f>
        <v>0</v>
      </c>
      <c r="D20" s="13">
        <f>IF(A20="", "", SUMIFS('إدخال المبالغ والتوزيع الآلي'!$F:$F, 'إدخال المبالغ والتوزيع الآلي'!$A:$A, A20, 'إدخال المبالغ والتوزيع الآلي'!$E:$E, "✔ " &amp; "9011*"))</f>
        <v>0</v>
      </c>
      <c r="E20" s="13">
        <f>IF(A20="", "", SUMIFS('إدخال المبالغ والتوزيع الآلي'!$F:$F, 'إدخال المبالغ والتوزيع الآلي'!$A:$A, A20, 'إدخال المبالغ والتوزيع الآلي'!$E:$E, "✔ " &amp; "9012*"))</f>
        <v>0</v>
      </c>
      <c r="F20" s="9">
        <f>IF(A20="", "", SUMIFS('إدخال المبالغ والتوزيع الآلي'!$F:$F, 'إدخال المبالغ والتوزيع الآلي'!$A:$A, A20, 'إدخال المبالغ والتوزيع الآلي'!$E:$E, "✔ " &amp; "9013*"))</f>
        <v>0</v>
      </c>
    </row>
    <row r="21" spans="1:6" ht="15" customHeight="1" x14ac:dyDescent="0.2">
      <c r="A21" s="10" t="s">
        <v>164</v>
      </c>
      <c r="B21" s="11" t="s">
        <v>165</v>
      </c>
      <c r="C21" s="14">
        <f>IF(A21="", "", SUMIFS('إدخال المبالغ والتوزيع الآلي'!$F:$F, 'إدخال المبالغ والتوزيع الآلي'!$A:$A, A21, 'إدخال المبالغ والتوزيع الآلي'!$E:$E, "✔ " &amp; "9010*"))</f>
        <v>0</v>
      </c>
      <c r="D21" s="14">
        <f>IF(A21="", "", SUMIFS('إدخال المبالغ والتوزيع الآلي'!$F:$F, 'إدخال المبالغ والتوزيع الآلي'!$A:$A, A21, 'إدخال المبالغ والتوزيع الآلي'!$E:$E, "✔ " &amp; "9011*"))</f>
        <v>0</v>
      </c>
      <c r="E21" s="14">
        <f>IF(A21="", "", SUMIFS('إدخال المبالغ والتوزيع الآلي'!$F:$F, 'إدخال المبالغ والتوزيع الآلي'!$A:$A, A21, 'إدخال المبالغ والتوزيع الآلي'!$E:$E, "✔ " &amp; "9012*"))</f>
        <v>0</v>
      </c>
      <c r="F21" s="14">
        <f>IF(A21="", "", SUMIFS('إدخال المبالغ والتوزيع الآلي'!$F:$F, 'إدخال المبالغ والتوزيع الآلي'!$A:$A, A21, 'إدخال المبالغ والتوزيع الآلي'!$E:$E, "✔ " &amp; "9013*"))</f>
        <v>0</v>
      </c>
    </row>
    <row r="22" spans="1:6" ht="15" customHeight="1" x14ac:dyDescent="0.2">
      <c r="A22" s="7" t="s">
        <v>166</v>
      </c>
      <c r="B22" s="8" t="s">
        <v>167</v>
      </c>
      <c r="C22" s="9">
        <f>IF(A22="", "", SUMIFS('إدخال المبالغ والتوزيع الآلي'!$F:$F, 'إدخال المبالغ والتوزيع الآلي'!$A:$A, A22, 'إدخال المبالغ والتوزيع الآلي'!$E:$E, "✔ " &amp; "9010*"))</f>
        <v>0</v>
      </c>
      <c r="D22" s="9">
        <f>IF(A22="", "", SUMIFS('إدخال المبالغ والتوزيع الآلي'!$F:$F, 'إدخال المبالغ والتوزيع الآلي'!$A:$A, A22, 'إدخال المبالغ والتوزيع الآلي'!$E:$E, "✔ " &amp; "9011*"))</f>
        <v>0</v>
      </c>
      <c r="E22" s="9">
        <f>IF(A22="", "", SUMIFS('إدخال المبالغ والتوزيع الآلي'!$F:$F, 'إدخال المبالغ والتوزيع الآلي'!$A:$A, A22, 'إدخال المبالغ والتوزيع الآلي'!$E:$E, "✔ " &amp; "9012*"))</f>
        <v>0</v>
      </c>
      <c r="F22" s="13">
        <f>IF(A22="", "", SUMIFS('إدخال المبالغ والتوزيع الآلي'!$F:$F, 'إدخال المبالغ والتوزيع الآلي'!$A:$A, A22, 'إدخال المبالغ والتوزيع الآلي'!$E:$E, "✔ " &amp; "9013*"))</f>
        <v>0</v>
      </c>
    </row>
    <row r="23" spans="1:6" ht="15" customHeight="1" x14ac:dyDescent="0.2">
      <c r="A23" s="10" t="s">
        <v>168</v>
      </c>
      <c r="B23" s="11" t="s">
        <v>169</v>
      </c>
      <c r="C23" s="12">
        <f>IF(A23="", "", SUMIFS('إدخال المبالغ والتوزيع الآلي'!$F:$F, 'إدخال المبالغ والتوزيع الآلي'!$A:$A, A23, 'إدخال المبالغ والتوزيع الآلي'!$E:$E, "✔ " &amp; "9010*"))</f>
        <v>0</v>
      </c>
      <c r="D23" s="14">
        <f>IF(A23="", "", SUMIFS('إدخال المبالغ والتوزيع الآلي'!$F:$F, 'إدخال المبالغ والتوزيع الآلي'!$A:$A, A23, 'إدخال المبالغ والتوزيع الآلي'!$E:$E, "✔ " &amp; "9011*"))</f>
        <v>0</v>
      </c>
      <c r="E23" s="12">
        <f>IF(A23="", "", SUMIFS('إدخال المبالغ والتوزيع الآلي'!$F:$F, 'إدخال المبالغ والتوزيع الآلي'!$A:$A, A23, 'إدخال المبالغ والتوزيع الآلي'!$E:$E, "✔ " &amp; "9012*"))</f>
        <v>0</v>
      </c>
      <c r="F23" s="12">
        <f>IF(A23="", "", SUMIFS('إدخال المبالغ والتوزيع الآلي'!$F:$F, 'إدخال المبالغ والتوزيع الآلي'!$A:$A, A23, 'إدخال المبالغ والتوزيع الآلي'!$E:$E, "✔ " &amp; "9013*"))</f>
        <v>0</v>
      </c>
    </row>
    <row r="24" spans="1:6" ht="15" customHeight="1" x14ac:dyDescent="0.2">
      <c r="A24" s="7" t="s">
        <v>170</v>
      </c>
      <c r="B24" s="8" t="s">
        <v>171</v>
      </c>
      <c r="C24" s="13">
        <f>IF(A24="", "", SUMIFS('إدخال المبالغ والتوزيع الآلي'!$F:$F, 'إدخال المبالغ والتوزيع الآلي'!$A:$A, A24, 'إدخال المبالغ والتوزيع الآلي'!$E:$E, "✔ " &amp; "9010*"))</f>
        <v>0</v>
      </c>
      <c r="D24" s="13">
        <f>IF(A24="", "", SUMIFS('إدخال المبالغ والتوزيع الآلي'!$F:$F, 'إدخال المبالغ والتوزيع الآلي'!$A:$A, A24, 'إدخال المبالغ والتوزيع الآلي'!$E:$E, "✔ " &amp; "9011*"))</f>
        <v>0</v>
      </c>
      <c r="E24" s="13">
        <f>IF(A24="", "", SUMIFS('إدخال المبالغ والتوزيع الآلي'!$F:$F, 'إدخال المبالغ والتوزيع الآلي'!$A:$A, A24, 'إدخال المبالغ والتوزيع الآلي'!$E:$E, "✔ " &amp; "9012*"))</f>
        <v>0</v>
      </c>
      <c r="F24" s="9">
        <f>IF(A24="", "", SUMIFS('إدخال المبالغ والتوزيع الآلي'!$F:$F, 'إدخال المبالغ والتوزيع الآلي'!$A:$A, A24, 'إدخال المبالغ والتوزيع الآلي'!$E:$E, "✔ " &amp; "9013*"))</f>
        <v>0</v>
      </c>
    </row>
    <row r="25" spans="1:6" ht="15" customHeight="1" x14ac:dyDescent="0.2">
      <c r="A25" s="10" t="s">
        <v>172</v>
      </c>
      <c r="B25" s="11" t="s">
        <v>173</v>
      </c>
      <c r="C25" s="14">
        <f>IF(A25="", "", SUMIFS('إدخال المبالغ والتوزيع الآلي'!$F:$F, 'إدخال المبالغ والتوزيع الآلي'!$A:$A, A25, 'إدخال المبالغ والتوزيع الآلي'!$E:$E, "✔ " &amp; "9010*"))</f>
        <v>0</v>
      </c>
      <c r="D25" s="14">
        <f>IF(A25="", "", SUMIFS('إدخال المبالغ والتوزيع الآلي'!$F:$F, 'إدخال المبالغ والتوزيع الآلي'!$A:$A, A25, 'إدخال المبالغ والتوزيع الآلي'!$E:$E, "✔ " &amp; "9011*"))</f>
        <v>0</v>
      </c>
      <c r="E25" s="14">
        <f>IF(A25="", "", SUMIFS('إدخال المبالغ والتوزيع الآلي'!$F:$F, 'إدخال المبالغ والتوزيع الآلي'!$A:$A, A25, 'إدخال المبالغ والتوزيع الآلي'!$E:$E, "✔ " &amp; "9012*"))</f>
        <v>0</v>
      </c>
      <c r="F25" s="12">
        <f>IF(A25="", "", SUMIFS('إدخال المبالغ والتوزيع الآلي'!$F:$F, 'إدخال المبالغ والتوزيع الآلي'!$A:$A, A25, 'إدخال المبالغ والتوزيع الآلي'!$E:$E, "✔ " &amp; "9013*"))</f>
        <v>0</v>
      </c>
    </row>
    <row r="26" spans="1:6" ht="15" customHeight="1" x14ac:dyDescent="0.2">
      <c r="A26" s="7" t="s">
        <v>174</v>
      </c>
      <c r="B26" s="8" t="s">
        <v>175</v>
      </c>
      <c r="C26" s="13">
        <f>IF(A26="", "", SUMIFS('إدخال المبالغ والتوزيع الآلي'!$F:$F, 'إدخال المبالغ والتوزيع الآلي'!$A:$A, A26, 'إدخال المبالغ والتوزيع الآلي'!$E:$E, "✔ " &amp; "9010*"))</f>
        <v>0</v>
      </c>
      <c r="D26" s="13">
        <f>IF(A26="", "", SUMIFS('إدخال المبالغ والتوزيع الآلي'!$F:$F, 'إدخال المبالغ والتوزيع الآلي'!$A:$A, A26, 'إدخال المبالغ والتوزيع الآلي'!$E:$E, "✔ " &amp; "9011*"))</f>
        <v>0</v>
      </c>
      <c r="E26" s="13">
        <f>IF(A26="", "", SUMIFS('إدخال المبالغ والتوزيع الآلي'!$F:$F, 'إدخال المبالغ والتوزيع الآلي'!$A:$A, A26, 'إدخال المبالغ والتوزيع الآلي'!$E:$E, "✔ " &amp; "9012*"))</f>
        <v>0</v>
      </c>
      <c r="F26" s="9">
        <f>IF(A26="", "", SUMIFS('إدخال المبالغ والتوزيع الآلي'!$F:$F, 'إدخال المبالغ والتوزيع الآلي'!$A:$A, A26, 'إدخال المبالغ والتوزيع الآلي'!$E:$E, "✔ " &amp; "9013*"))</f>
        <v>0</v>
      </c>
    </row>
    <row r="27" spans="1:6" ht="15" customHeight="1" x14ac:dyDescent="0.2">
      <c r="A27" s="10" t="s">
        <v>122</v>
      </c>
      <c r="B27" s="11" t="s">
        <v>123</v>
      </c>
      <c r="C27" s="14">
        <f>IF(A27="", "", SUMIFS('إدخال المبالغ والتوزيع الآلي'!$F:$F, 'إدخال المبالغ والتوزيع الآلي'!$A:$A, A27, 'إدخال المبالغ والتوزيع الآلي'!$E:$E, "✔ " &amp; "9010*"))</f>
        <v>0</v>
      </c>
      <c r="D27" s="14">
        <f>IF(A27="", "", SUMIFS('إدخال المبالغ والتوزيع الآلي'!$F:$F, 'إدخال المبالغ والتوزيع الآلي'!$A:$A, A27, 'إدخال المبالغ والتوزيع الآلي'!$E:$E, "✔ " &amp; "9011*"))</f>
        <v>0</v>
      </c>
      <c r="E27" s="14">
        <f>IF(A27="", "", SUMIFS('إدخال المبالغ والتوزيع الآلي'!$F:$F, 'إدخال المبالغ والتوزيع الآلي'!$A:$A, A27, 'إدخال المبالغ والتوزيع الآلي'!$E:$E, "✔ " &amp; "9012*"))</f>
        <v>0</v>
      </c>
      <c r="F27" s="14">
        <f>IF(A27="", "", SUMIFS('إدخال المبالغ والتوزيع الآلي'!$F:$F, 'إدخال المبالغ والتوزيع الآلي'!$A:$A, A27, 'إدخال المبالغ والتوزيع الآلي'!$E:$E, "✔ " &amp; "9013*"))</f>
        <v>0</v>
      </c>
    </row>
    <row r="28" spans="1:6" ht="15" customHeight="1" x14ac:dyDescent="0.2">
      <c r="A28" s="7" t="s">
        <v>124</v>
      </c>
      <c r="B28" s="8" t="s">
        <v>125</v>
      </c>
      <c r="C28" s="13">
        <f>IF(A28="", "", SUMIFS('إدخال المبالغ والتوزيع الآلي'!$F:$F, 'إدخال المبالغ والتوزيع الآلي'!$A:$A, A28, 'إدخال المبالغ والتوزيع الآلي'!$E:$E, "✔ " &amp; "9010*"))</f>
        <v>0</v>
      </c>
      <c r="D28" s="13">
        <f>IF(A28="", "", SUMIFS('إدخال المبالغ والتوزيع الآلي'!$F:$F, 'إدخال المبالغ والتوزيع الآلي'!$A:$A, A28, 'إدخال المبالغ والتوزيع الآلي'!$E:$E, "✔ " &amp; "9011*"))</f>
        <v>0</v>
      </c>
      <c r="E28" s="13">
        <f>IF(A28="", "", SUMIFS('إدخال المبالغ والتوزيع الآلي'!$F:$F, 'إدخال المبالغ والتوزيع الآلي'!$A:$A, A28, 'إدخال المبالغ والتوزيع الآلي'!$E:$E, "✔ " &amp; "9012*"))</f>
        <v>0</v>
      </c>
      <c r="F28" s="13">
        <f>IF(A28="", "", SUMIFS('إدخال المبالغ والتوزيع الآلي'!$F:$F, 'إدخال المبالغ والتوزيع الآلي'!$A:$A, A28, 'إدخال المبالغ والتوزيع الآلي'!$E:$E, "✔ " &amp; "9013*"))</f>
        <v>0</v>
      </c>
    </row>
    <row r="29" spans="1:6" ht="15" customHeight="1" x14ac:dyDescent="0.2">
      <c r="A29" s="10" t="s">
        <v>127</v>
      </c>
      <c r="B29" s="11" t="s">
        <v>128</v>
      </c>
      <c r="C29" s="14">
        <f>IF(A29="", "", SUMIFS('إدخال المبالغ والتوزيع الآلي'!$F:$F, 'إدخال المبالغ والتوزيع الآلي'!$A:$A, A29, 'إدخال المبالغ والتوزيع الآلي'!$E:$E, "✔ " &amp; "9010*"))</f>
        <v>0</v>
      </c>
      <c r="D29" s="14">
        <f>IF(A29="", "", SUMIFS('إدخال المبالغ والتوزيع الآلي'!$F:$F, 'إدخال المبالغ والتوزيع الآلي'!$A:$A, A29, 'إدخال المبالغ والتوزيع الآلي'!$E:$E, "✔ " &amp; "9011*"))</f>
        <v>0</v>
      </c>
      <c r="E29" s="14">
        <f>IF(A29="", "", SUMIFS('إدخال المبالغ والتوزيع الآلي'!$F:$F, 'إدخال المبالغ والتوزيع الآلي'!$A:$A, A29, 'إدخال المبالغ والتوزيع الآلي'!$E:$E, "✔ " &amp; "9012*"))</f>
        <v>0</v>
      </c>
      <c r="F29" s="14">
        <f>IF(A29="", "", SUMIFS('إدخال المبالغ والتوزيع الآلي'!$F:$F, 'إدخال المبالغ والتوزيع الآلي'!$A:$A, A29, 'إدخال المبالغ والتوزيع الآلي'!$E:$E, "✔ " &amp; "9013*"))</f>
        <v>0</v>
      </c>
    </row>
  </sheetData>
  <mergeCells count="4">
    <mergeCell ref="A5:F5"/>
    <mergeCell ref="A1:F1"/>
    <mergeCell ref="C3:F3"/>
    <mergeCell ref="A17:F17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4"/>
  <sheetViews>
    <sheetView rightToLeft="1" workbookViewId="0"/>
  </sheetViews>
  <sheetFormatPr defaultRowHeight="13.5" x14ac:dyDescent="0.15"/>
  <cols>
    <col min="1" max="1" width="12.01171875" style="15" customWidth="1"/>
    <col min="2" max="2" width="48.0546875" style="15" customWidth="1"/>
    <col min="3" max="5" width="24.02734375" style="15" customWidth="1"/>
  </cols>
  <sheetData>
    <row r="1" spans="1:5" x14ac:dyDescent="0.15">
      <c r="A1" s="37" t="s">
        <v>176</v>
      </c>
      <c r="B1" s="33"/>
      <c r="C1" s="33"/>
      <c r="D1" s="33"/>
      <c r="E1" s="33"/>
    </row>
    <row r="3" spans="1:5" ht="14.25" customHeight="1" x14ac:dyDescent="0.2">
      <c r="A3" s="16" t="s">
        <v>78</v>
      </c>
      <c r="B3" s="16" t="s">
        <v>79</v>
      </c>
      <c r="C3" s="40" t="s">
        <v>177</v>
      </c>
      <c r="D3" s="33"/>
      <c r="E3" s="33"/>
    </row>
    <row r="4" spans="1:5" ht="39.950000000000003" customHeight="1" x14ac:dyDescent="0.2">
      <c r="A4" s="6"/>
      <c r="B4" s="6"/>
      <c r="C4" s="1" t="s">
        <v>178</v>
      </c>
      <c r="D4" s="1" t="s">
        <v>179</v>
      </c>
      <c r="E4" s="1" t="s">
        <v>180</v>
      </c>
    </row>
    <row r="5" spans="1:5" x14ac:dyDescent="0.15">
      <c r="A5" s="39" t="s">
        <v>86</v>
      </c>
      <c r="B5" s="33"/>
      <c r="C5" s="33"/>
      <c r="D5" s="33"/>
      <c r="E5" s="33"/>
    </row>
    <row r="6" spans="1:5" ht="15" customHeight="1" x14ac:dyDescent="0.2">
      <c r="A6" s="7" t="s">
        <v>181</v>
      </c>
      <c r="B6" s="8" t="s">
        <v>182</v>
      </c>
      <c r="C6" s="9">
        <f>IF(A6="", "", SUMIFS('إدخال المبالغ والتوزيع الآلي'!$F:$F, 'إدخال المبالغ والتوزيع الآلي'!$A:$A, A6, 'إدخال المبالغ والتوزيع الآلي'!$E:$E, "✔ " &amp; "9020*"))</f>
        <v>0</v>
      </c>
      <c r="D6" s="13">
        <f>IF(A6="", "", SUMIFS('إدخال المبالغ والتوزيع الآلي'!$F:$F, 'إدخال المبالغ والتوزيع الآلي'!$A:$A, A6, 'إدخال المبالغ والتوزيع الآلي'!$E:$E, "✔ " &amp; "9021*"))</f>
        <v>0</v>
      </c>
      <c r="E6" s="9">
        <f>IF(A6="", "", SUMIFS('إدخال المبالغ والتوزيع الآلي'!$F:$F, 'إدخال المبالغ والتوزيع الآلي'!$A:$A, A6, 'إدخال المبالغ والتوزيع الآلي'!$E:$E, "✔ " &amp; "9029*"))</f>
        <v>0</v>
      </c>
    </row>
    <row r="7" spans="1:5" ht="15" customHeight="1" x14ac:dyDescent="0.2">
      <c r="A7" s="10" t="s">
        <v>183</v>
      </c>
      <c r="B7" s="11" t="s">
        <v>184</v>
      </c>
      <c r="C7" s="14">
        <f>IF(A7="", "", SUMIFS('إدخال المبالغ والتوزيع الآلي'!$F:$F, 'إدخال المبالغ والتوزيع الآلي'!$A:$A, A7, 'إدخال المبالغ والتوزيع الآلي'!$E:$E, "✔ " &amp; "9020*"))</f>
        <v>0</v>
      </c>
      <c r="D7" s="14">
        <f>IF(A7="", "", SUMIFS('إدخال المبالغ والتوزيع الآلي'!$F:$F, 'إدخال المبالغ والتوزيع الآلي'!$A:$A, A7, 'إدخال المبالغ والتوزيع الآلي'!$E:$E, "✔ " &amp; "9021*"))</f>
        <v>0</v>
      </c>
      <c r="E7" s="14">
        <f>IF(A7="", "", SUMIFS('إدخال المبالغ والتوزيع الآلي'!$F:$F, 'إدخال المبالغ والتوزيع الآلي'!$A:$A, A7, 'إدخال المبالغ والتوزيع الآلي'!$E:$E, "✔ " &amp; "9029*"))</f>
        <v>0</v>
      </c>
    </row>
    <row r="8" spans="1:5" ht="15" customHeight="1" x14ac:dyDescent="0.2">
      <c r="A8" s="7" t="s">
        <v>185</v>
      </c>
      <c r="B8" s="8" t="s">
        <v>186</v>
      </c>
      <c r="C8" s="9">
        <f>IF(A8="", "", SUMIFS('إدخال المبالغ والتوزيع الآلي'!$F:$F, 'إدخال المبالغ والتوزيع الآلي'!$A:$A, A8, 'إدخال المبالغ والتوزيع الآلي'!$E:$E, "✔ " &amp; "9020*"))</f>
        <v>0</v>
      </c>
      <c r="D8" s="13">
        <f>IF(A8="", "", SUMIFS('إدخال المبالغ والتوزيع الآلي'!$F:$F, 'إدخال المبالغ والتوزيع الآلي'!$A:$A, A8, 'إدخال المبالغ والتوزيع الآلي'!$E:$E, "✔ " &amp; "9021*"))</f>
        <v>0</v>
      </c>
      <c r="E8" s="13">
        <f>IF(A8="", "", SUMIFS('إدخال المبالغ والتوزيع الآلي'!$F:$F, 'إدخال المبالغ والتوزيع الآلي'!$A:$A, A8, 'إدخال المبالغ والتوزيع الآلي'!$E:$E, "✔ " &amp; "9029*"))</f>
        <v>0</v>
      </c>
    </row>
    <row r="9" spans="1:5" ht="15" customHeight="1" x14ac:dyDescent="0.2">
      <c r="A9" s="10" t="s">
        <v>187</v>
      </c>
      <c r="B9" s="11" t="s">
        <v>188</v>
      </c>
      <c r="C9" s="12">
        <f>IF(A9="", "", SUMIFS('إدخال المبالغ والتوزيع الآلي'!$F:$F, 'إدخال المبالغ والتوزيع الآلي'!$A:$A, A9, 'إدخال المبالغ والتوزيع الآلي'!$E:$E, "✔ " &amp; "9020*"))</f>
        <v>0</v>
      </c>
      <c r="D9" s="14">
        <f>IF(A9="", "", SUMIFS('إدخال المبالغ والتوزيع الآلي'!$F:$F, 'إدخال المبالغ والتوزيع الآلي'!$A:$A, A9, 'إدخال المبالغ والتوزيع الآلي'!$E:$E, "✔ " &amp; "9021*"))</f>
        <v>0</v>
      </c>
      <c r="E9" s="14">
        <f>IF(A9="", "", SUMIFS('إدخال المبالغ والتوزيع الآلي'!$F:$F, 'إدخال المبالغ والتوزيع الآلي'!$A:$A, A9, 'إدخال المبالغ والتوزيع الآلي'!$E:$E, "✔ " &amp; "9029*"))</f>
        <v>0</v>
      </c>
    </row>
    <row r="10" spans="1:5" ht="15" customHeight="1" x14ac:dyDescent="0.2">
      <c r="A10" s="7" t="s">
        <v>189</v>
      </c>
      <c r="B10" s="8" t="s">
        <v>190</v>
      </c>
      <c r="C10" s="9">
        <f>IF(A10="", "", SUMIFS('إدخال المبالغ والتوزيع الآلي'!$F:$F, 'إدخال المبالغ والتوزيع الآلي'!$A:$A, A10, 'إدخال المبالغ والتوزيع الآلي'!$E:$E, "✔ " &amp; "9020*"))</f>
        <v>0</v>
      </c>
      <c r="D10" s="13">
        <f>IF(A10="", "", SUMIFS('إدخال المبالغ والتوزيع الآلي'!$F:$F, 'إدخال المبالغ والتوزيع الآلي'!$A:$A, A10, 'إدخال المبالغ والتوزيع الآلي'!$E:$E, "✔ " &amp; "9021*"))</f>
        <v>0</v>
      </c>
      <c r="E10" s="13">
        <f>IF(A10="", "", SUMIFS('إدخال المبالغ والتوزيع الآلي'!$F:$F, 'إدخال المبالغ والتوزيع الآلي'!$A:$A, A10, 'إدخال المبالغ والتوزيع الآلي'!$E:$E, "✔ " &amp; "9029*"))</f>
        <v>0</v>
      </c>
    </row>
    <row r="11" spans="1:5" ht="15" customHeight="1" x14ac:dyDescent="0.2">
      <c r="A11" s="10" t="s">
        <v>191</v>
      </c>
      <c r="B11" s="11" t="s">
        <v>192</v>
      </c>
      <c r="C11" s="12">
        <f>IF(A11="", "", SUMIFS('إدخال المبالغ والتوزيع الآلي'!$F:$F, 'إدخال المبالغ والتوزيع الآلي'!$A:$A, A11, 'إدخال المبالغ والتوزيع الآلي'!$E:$E, "✔ " &amp; "9020*"))</f>
        <v>0</v>
      </c>
      <c r="D11" s="14">
        <f>IF(A11="", "", SUMIFS('إدخال المبالغ والتوزيع الآلي'!$F:$F, 'إدخال المبالغ والتوزيع الآلي'!$A:$A, A11, 'إدخال المبالغ والتوزيع الآلي'!$E:$E, "✔ " &amp; "9021*"))</f>
        <v>0</v>
      </c>
      <c r="E11" s="14">
        <f>IF(A11="", "", SUMIFS('إدخال المبالغ والتوزيع الآلي'!$F:$F, 'إدخال المبالغ والتوزيع الآلي'!$A:$A, A11, 'إدخال المبالغ والتوزيع الآلي'!$E:$E, "✔ " &amp; "9029*"))</f>
        <v>0</v>
      </c>
    </row>
    <row r="12" spans="1:5" ht="15" customHeight="1" x14ac:dyDescent="0.2">
      <c r="A12" s="7" t="s">
        <v>193</v>
      </c>
      <c r="B12" s="8" t="s">
        <v>194</v>
      </c>
      <c r="C12" s="9">
        <f>IF(A12="", "", SUMIFS('إدخال المبالغ والتوزيع الآلي'!$F:$F, 'إدخال المبالغ والتوزيع الآلي'!$A:$A, A12, 'إدخال المبالغ والتوزيع الآلي'!$E:$E, "✔ " &amp; "9020*"))</f>
        <v>0</v>
      </c>
      <c r="D12" s="13">
        <f>IF(A12="", "", SUMIFS('إدخال المبالغ والتوزيع الآلي'!$F:$F, 'إدخال المبالغ والتوزيع الآلي'!$A:$A, A12, 'إدخال المبالغ والتوزيع الآلي'!$E:$E, "✔ " &amp; "9021*"))</f>
        <v>0</v>
      </c>
      <c r="E12" s="13">
        <f>IF(A12="", "", SUMIFS('إدخال المبالغ والتوزيع الآلي'!$F:$F, 'إدخال المبالغ والتوزيع الآلي'!$A:$A, A12, 'إدخال المبالغ والتوزيع الآلي'!$E:$E, "✔ " &amp; "9029*"))</f>
        <v>0</v>
      </c>
    </row>
    <row r="13" spans="1:5" ht="15" customHeight="1" x14ac:dyDescent="0.2">
      <c r="A13" s="10" t="s">
        <v>195</v>
      </c>
      <c r="B13" s="11" t="s">
        <v>196</v>
      </c>
      <c r="C13" s="12">
        <f>IF(A13="", "", SUMIFS('إدخال المبالغ والتوزيع الآلي'!$F:$F, 'إدخال المبالغ والتوزيع الآلي'!$A:$A, A13, 'إدخال المبالغ والتوزيع الآلي'!$E:$E, "✔ " &amp; "9020*"))</f>
        <v>0</v>
      </c>
      <c r="D13" s="14">
        <f>IF(A13="", "", SUMIFS('إدخال المبالغ والتوزيع الآلي'!$F:$F, 'إدخال المبالغ والتوزيع الآلي'!$A:$A, A13, 'إدخال المبالغ والتوزيع الآلي'!$E:$E, "✔ " &amp; "9021*"))</f>
        <v>0</v>
      </c>
      <c r="E13" s="12">
        <f>IF(A13="", "", SUMIFS('إدخال المبالغ والتوزيع الآلي'!$F:$F, 'إدخال المبالغ والتوزيع الآلي'!$A:$A, A13, 'إدخال المبالغ والتوزيع الآلي'!$E:$E, "✔ " &amp; "9029*"))</f>
        <v>0</v>
      </c>
    </row>
    <row r="14" spans="1:5" ht="15" customHeight="1" x14ac:dyDescent="0.2">
      <c r="A14" s="7" t="s">
        <v>197</v>
      </c>
      <c r="B14" s="8" t="s">
        <v>198</v>
      </c>
      <c r="C14" s="9">
        <f>IF(A14="", "", SUMIFS('إدخال المبالغ والتوزيع الآلي'!$F:$F, 'إدخال المبالغ والتوزيع الآلي'!$A:$A, A14, 'إدخال المبالغ والتوزيع الآلي'!$E:$E, "✔ " &amp; "9020*"))</f>
        <v>0</v>
      </c>
      <c r="D14" s="13">
        <f>IF(A14="", "", SUMIFS('إدخال المبالغ والتوزيع الآلي'!$F:$F, 'إدخال المبالغ والتوزيع الآلي'!$A:$A, A14, 'إدخال المبالغ والتوزيع الآلي'!$E:$E, "✔ " &amp; "9021*"))</f>
        <v>0</v>
      </c>
      <c r="E14" s="13">
        <f>IF(A14="", "", SUMIFS('إدخال المبالغ والتوزيع الآلي'!$F:$F, 'إدخال المبالغ والتوزيع الآلي'!$A:$A, A14, 'إدخال المبالغ والتوزيع الآلي'!$E:$E, "✔ " &amp; "9029*"))</f>
        <v>0</v>
      </c>
    </row>
    <row r="15" spans="1:5" ht="15" customHeight="1" x14ac:dyDescent="0.2">
      <c r="A15" s="10" t="s">
        <v>199</v>
      </c>
      <c r="B15" s="11" t="s">
        <v>200</v>
      </c>
      <c r="C15" s="12">
        <f>IF(A15="", "", SUMIFS('إدخال المبالغ والتوزيع الآلي'!$F:$F, 'إدخال المبالغ والتوزيع الآلي'!$A:$A, A15, 'إدخال المبالغ والتوزيع الآلي'!$E:$E, "✔ " &amp; "9020*"))</f>
        <v>0</v>
      </c>
      <c r="D15" s="14">
        <f>IF(A15="", "", SUMIFS('إدخال المبالغ والتوزيع الآلي'!$F:$F, 'إدخال المبالغ والتوزيع الآلي'!$A:$A, A15, 'إدخال المبالغ والتوزيع الآلي'!$E:$E, "✔ " &amp; "9021*"))</f>
        <v>0</v>
      </c>
      <c r="E15" s="14">
        <f>IF(A15="", "", SUMIFS('إدخال المبالغ والتوزيع الآلي'!$F:$F, 'إدخال المبالغ والتوزيع الآلي'!$A:$A, A15, 'إدخال المبالغ والتوزيع الآلي'!$E:$E, "✔ " &amp; "9029*"))</f>
        <v>0</v>
      </c>
    </row>
    <row r="16" spans="1:5" ht="15" customHeight="1" x14ac:dyDescent="0.2">
      <c r="A16" s="7" t="s">
        <v>201</v>
      </c>
      <c r="B16" s="8" t="s">
        <v>202</v>
      </c>
      <c r="C16" s="9">
        <f>IF(A16="", "", SUMIFS('إدخال المبالغ والتوزيع الآلي'!$F:$F, 'إدخال المبالغ والتوزيع الآلي'!$A:$A, A16, 'إدخال المبالغ والتوزيع الآلي'!$E:$E, "✔ " &amp; "9020*"))</f>
        <v>0</v>
      </c>
      <c r="D16" s="13">
        <f>IF(A16="", "", SUMIFS('إدخال المبالغ والتوزيع الآلي'!$F:$F, 'إدخال المبالغ والتوزيع الآلي'!$A:$A, A16, 'إدخال المبالغ والتوزيع الآلي'!$E:$E, "✔ " &amp; "9021*"))</f>
        <v>0</v>
      </c>
      <c r="E16" s="13">
        <f>IF(A16="", "", SUMIFS('إدخال المبالغ والتوزيع الآلي'!$F:$F, 'إدخال المبالغ والتوزيع الآلي'!$A:$A, A16, 'إدخال المبالغ والتوزيع الآلي'!$E:$E, "✔ " &amp; "9029*"))</f>
        <v>0</v>
      </c>
    </row>
    <row r="17" spans="1:5" ht="15" customHeight="1" x14ac:dyDescent="0.2">
      <c r="A17" s="10" t="s">
        <v>203</v>
      </c>
      <c r="B17" s="11" t="s">
        <v>204</v>
      </c>
      <c r="C17" s="12">
        <f>IF(A17="", "", SUMIFS('إدخال المبالغ والتوزيع الآلي'!$F:$F, 'إدخال المبالغ والتوزيع الآلي'!$A:$A, A17, 'إدخال المبالغ والتوزيع الآلي'!$E:$E, "✔ " &amp; "9020*"))</f>
        <v>0</v>
      </c>
      <c r="D17" s="14">
        <f>IF(A17="", "", SUMIFS('إدخال المبالغ والتوزيع الآلي'!$F:$F, 'إدخال المبالغ والتوزيع الآلي'!$A:$A, A17, 'إدخال المبالغ والتوزيع الآلي'!$E:$E, "✔ " &amp; "9021*"))</f>
        <v>0</v>
      </c>
      <c r="E17" s="12">
        <f>IF(A17="", "", SUMIFS('إدخال المبالغ والتوزيع الآلي'!$F:$F, 'إدخال المبالغ والتوزيع الآلي'!$A:$A, A17, 'إدخال المبالغ والتوزيع الآلي'!$E:$E, "✔ " &amp; "9029*"))</f>
        <v>0</v>
      </c>
    </row>
    <row r="18" spans="1:5" ht="15" customHeight="1" x14ac:dyDescent="0.2">
      <c r="A18" s="7" t="s">
        <v>205</v>
      </c>
      <c r="B18" s="8" t="s">
        <v>206</v>
      </c>
      <c r="C18" s="9">
        <f>IF(A18="", "", SUMIFS('إدخال المبالغ والتوزيع الآلي'!$F:$F, 'إدخال المبالغ والتوزيع الآلي'!$A:$A, A18, 'إدخال المبالغ والتوزيع الآلي'!$E:$E, "✔ " &amp; "9020*"))</f>
        <v>0</v>
      </c>
      <c r="D18" s="13">
        <f>IF(A18="", "", SUMIFS('إدخال المبالغ والتوزيع الآلي'!$F:$F, 'إدخال المبالغ والتوزيع الآلي'!$A:$A, A18, 'إدخال المبالغ والتوزيع الآلي'!$E:$E, "✔ " &amp; "9021*"))</f>
        <v>0</v>
      </c>
      <c r="E18" s="13">
        <f>IF(A18="", "", SUMIFS('إدخال المبالغ والتوزيع الآلي'!$F:$F, 'إدخال المبالغ والتوزيع الآلي'!$A:$A, A18, 'إدخال المبالغ والتوزيع الآلي'!$E:$E, "✔ " &amp; "9029*"))</f>
        <v>0</v>
      </c>
    </row>
    <row r="19" spans="1:5" ht="15" customHeight="1" x14ac:dyDescent="0.2">
      <c r="A19" s="10" t="s">
        <v>207</v>
      </c>
      <c r="B19" s="11" t="s">
        <v>208</v>
      </c>
      <c r="C19" s="14">
        <f>IF(A19="", "", SUMIFS('إدخال المبالغ والتوزيع الآلي'!$F:$F, 'إدخال المبالغ والتوزيع الآلي'!$A:$A, A19, 'إدخال المبالغ والتوزيع الآلي'!$E:$E, "✔ " &amp; "9020*"))</f>
        <v>0</v>
      </c>
      <c r="D19" s="12">
        <f>IF(A19="", "", SUMIFS('إدخال المبالغ والتوزيع الآلي'!$F:$F, 'إدخال المبالغ والتوزيع الآلي'!$A:$A, A19, 'إدخال المبالغ والتوزيع الآلي'!$E:$E, "✔ " &amp; "9021*"))</f>
        <v>0</v>
      </c>
      <c r="E19" s="12">
        <f>IF(A19="", "", SUMIFS('إدخال المبالغ والتوزيع الآلي'!$F:$F, 'إدخال المبالغ والتوزيع الآلي'!$A:$A, A19, 'إدخال المبالغ والتوزيع الآلي'!$E:$E, "✔ " &amp; "9029*"))</f>
        <v>0</v>
      </c>
    </row>
    <row r="20" spans="1:5" ht="15" customHeight="1" x14ac:dyDescent="0.2">
      <c r="A20" s="7" t="s">
        <v>140</v>
      </c>
      <c r="B20" s="8" t="s">
        <v>141</v>
      </c>
      <c r="C20" s="13">
        <f>IF(A20="", "", SUMIFS('إدخال المبالغ والتوزيع الآلي'!$F:$F, 'إدخال المبالغ والتوزيع الآلي'!$A:$A, A20, 'إدخال المبالغ والتوزيع الآلي'!$E:$E, "✔ " &amp; "9020*"))</f>
        <v>0</v>
      </c>
      <c r="D20" s="9">
        <f>IF(A20="", "", SUMIFS('إدخال المبالغ والتوزيع الآلي'!$F:$F, 'إدخال المبالغ والتوزيع الآلي'!$A:$A, A20, 'إدخال المبالغ والتوزيع الآلي'!$E:$E, "✔ " &amp; "9021*"))</f>
        <v>0</v>
      </c>
      <c r="E20" s="9">
        <f>IF(A20="", "", SUMIFS('إدخال المبالغ والتوزيع الآلي'!$F:$F, 'إدخال المبالغ والتوزيع الآلي'!$A:$A, A20, 'إدخال المبالغ والتوزيع الآلي'!$E:$E, "✔ " &amp; "9029*"))</f>
        <v>0</v>
      </c>
    </row>
    <row r="21" spans="1:5" ht="15" customHeight="1" x14ac:dyDescent="0.2">
      <c r="A21" s="10" t="s">
        <v>209</v>
      </c>
      <c r="B21" s="11" t="s">
        <v>210</v>
      </c>
      <c r="C21" s="14">
        <f>IF(A21="", "", SUMIFS('إدخال المبالغ والتوزيع الآلي'!$F:$F, 'إدخال المبالغ والتوزيع الآلي'!$A:$A, A21, 'إدخال المبالغ والتوزيع الآلي'!$E:$E, "✔ " &amp; "9020*"))</f>
        <v>0</v>
      </c>
      <c r="D21" s="14">
        <f>IF(A21="", "", SUMIFS('إدخال المبالغ والتوزيع الآلي'!$F:$F, 'إدخال المبالغ والتوزيع الآلي'!$A:$A, A21, 'إدخال المبالغ والتوزيع الآلي'!$E:$E, "✔ " &amp; "9021*"))</f>
        <v>0</v>
      </c>
      <c r="E21" s="12">
        <f>IF(A21="", "", SUMIFS('إدخال المبالغ والتوزيع الآلي'!$F:$F, 'إدخال المبالغ والتوزيع الآلي'!$A:$A, A21, 'إدخال المبالغ والتوزيع الآلي'!$E:$E, "✔ " &amp; "9029*"))</f>
        <v>0</v>
      </c>
    </row>
    <row r="22" spans="1:5" ht="15" customHeight="1" x14ac:dyDescent="0.2">
      <c r="A22" s="7" t="s">
        <v>211</v>
      </c>
      <c r="B22" s="8" t="s">
        <v>212</v>
      </c>
      <c r="C22" s="13">
        <f>IF(A22="", "", SUMIFS('إدخال المبالغ والتوزيع الآلي'!$F:$F, 'إدخال المبالغ والتوزيع الآلي'!$A:$A, A22, 'إدخال المبالغ والتوزيع الآلي'!$E:$E, "✔ " &amp; "9020*"))</f>
        <v>0</v>
      </c>
      <c r="D22" s="13">
        <f>IF(A22="", "", SUMIFS('إدخال المبالغ والتوزيع الآلي'!$F:$F, 'إدخال المبالغ والتوزيع الآلي'!$A:$A, A22, 'إدخال المبالغ والتوزيع الآلي'!$E:$E, "✔ " &amp; "9021*"))</f>
        <v>0</v>
      </c>
      <c r="E22" s="9">
        <f>IF(A22="", "", SUMIFS('إدخال المبالغ والتوزيع الآلي'!$F:$F, 'إدخال المبالغ والتوزيع الآلي'!$A:$A, A22, 'إدخال المبالغ والتوزيع الآلي'!$E:$E, "✔ " &amp; "9029*"))</f>
        <v>0</v>
      </c>
    </row>
    <row r="23" spans="1:5" ht="15" customHeight="1" x14ac:dyDescent="0.2">
      <c r="A23" s="10" t="s">
        <v>142</v>
      </c>
      <c r="B23" s="11" t="s">
        <v>143</v>
      </c>
      <c r="C23" s="14">
        <f>IF(A23="", "", SUMIFS('إدخال المبالغ والتوزيع الآلي'!$F:$F, 'إدخال المبالغ والتوزيع الآلي'!$A:$A, A23, 'إدخال المبالغ والتوزيع الآلي'!$E:$E, "✔ " &amp; "9020*"))</f>
        <v>0</v>
      </c>
      <c r="D23" s="14">
        <f>IF(A23="", "", SUMIFS('إدخال المبالغ والتوزيع الآلي'!$F:$F, 'إدخال المبالغ والتوزيع الآلي'!$A:$A, A23, 'إدخال المبالغ والتوزيع الآلي'!$E:$E, "✔ " &amp; "9021*"))</f>
        <v>0</v>
      </c>
      <c r="E23" s="14">
        <f>IF(A23="", "", SUMIFS('إدخال المبالغ والتوزيع الآلي'!$F:$F, 'إدخال المبالغ والتوزيع الآلي'!$A:$A, A23, 'إدخال المبالغ والتوزيع الآلي'!$E:$E, "✔ " &amp; "9029*"))</f>
        <v>0</v>
      </c>
    </row>
    <row r="24" spans="1:5" ht="15" customHeight="1" x14ac:dyDescent="0.2">
      <c r="A24" s="7" t="s">
        <v>213</v>
      </c>
      <c r="B24" s="8" t="s">
        <v>214</v>
      </c>
      <c r="C24" s="13">
        <f>IF(A24="", "", SUMIFS('إدخال المبالغ والتوزيع الآلي'!$F:$F, 'إدخال المبالغ والتوزيع الآلي'!$A:$A, A24, 'إدخال المبالغ والتوزيع الآلي'!$E:$E, "✔ " &amp; "9020*"))</f>
        <v>0</v>
      </c>
      <c r="D24" s="13">
        <f>IF(A24="", "", SUMIFS('إدخال المبالغ والتوزيع الآلي'!$F:$F, 'إدخال المبالغ والتوزيع الآلي'!$A:$A, A24, 'إدخال المبالغ والتوزيع الآلي'!$E:$E, "✔ " &amp; "9021*"))</f>
        <v>0</v>
      </c>
      <c r="E24" s="13">
        <f>IF(A24="", "", SUMIFS('إدخال المبالغ والتوزيع الآلي'!$F:$F, 'إدخال المبالغ والتوزيع الآلي'!$A:$A, A24, 'إدخال المبالغ والتوزيع الآلي'!$E:$E, "✔ " &amp; "9029*"))</f>
        <v>0</v>
      </c>
    </row>
    <row r="25" spans="1:5" ht="15" customHeight="1" x14ac:dyDescent="0.2">
      <c r="A25" s="10" t="s">
        <v>215</v>
      </c>
      <c r="B25" s="11" t="s">
        <v>216</v>
      </c>
      <c r="C25" s="14">
        <f>IF(A25="", "", SUMIFS('إدخال المبالغ والتوزيع الآلي'!$F:$F, 'إدخال المبالغ والتوزيع الآلي'!$A:$A, A25, 'إدخال المبالغ والتوزيع الآلي'!$E:$E, "✔ " &amp; "9020*"))</f>
        <v>0</v>
      </c>
      <c r="D25" s="14">
        <f>IF(A25="", "", SUMIFS('إدخال المبالغ والتوزيع الآلي'!$F:$F, 'إدخال المبالغ والتوزيع الآلي'!$A:$A, A25, 'إدخال المبالغ والتوزيع الآلي'!$E:$E, "✔ " &amp; "9021*"))</f>
        <v>0</v>
      </c>
      <c r="E25" s="14">
        <f>IF(A25="", "", SUMIFS('إدخال المبالغ والتوزيع الآلي'!$F:$F, 'إدخال المبالغ والتوزيع الآلي'!$A:$A, A25, 'إدخال المبالغ والتوزيع الآلي'!$E:$E, "✔ " &amp; "9029*"))</f>
        <v>0</v>
      </c>
    </row>
    <row r="26" spans="1:5" ht="15" customHeight="1" x14ac:dyDescent="0.2">
      <c r="A26" s="7" t="s">
        <v>217</v>
      </c>
      <c r="B26" s="8" t="s">
        <v>218</v>
      </c>
      <c r="C26" s="9">
        <f>IF(A26="", "", SUMIFS('إدخال المبالغ والتوزيع الآلي'!$F:$F, 'إدخال المبالغ والتوزيع الآلي'!$A:$A, A26, 'إدخال المبالغ والتوزيع الآلي'!$E:$E, "✔ " &amp; "9020*"))</f>
        <v>0</v>
      </c>
      <c r="D26" s="13">
        <f>IF(A26="", "", SUMIFS('إدخال المبالغ والتوزيع الآلي'!$F:$F, 'إدخال المبالغ والتوزيع الآلي'!$A:$A, A26, 'إدخال المبالغ والتوزيع الآلي'!$E:$E, "✔ " &amp; "9021*"))</f>
        <v>0</v>
      </c>
      <c r="E26" s="13">
        <f>IF(A26="", "", SUMIFS('إدخال المبالغ والتوزيع الآلي'!$F:$F, 'إدخال المبالغ والتوزيع الآلي'!$A:$A, A26, 'إدخال المبالغ والتوزيع الآلي'!$E:$E, "✔ " &amp; "9029*"))</f>
        <v>0</v>
      </c>
    </row>
    <row r="27" spans="1:5" ht="15" customHeight="1" x14ac:dyDescent="0.2">
      <c r="A27" s="10" t="s">
        <v>219</v>
      </c>
      <c r="B27" s="11" t="s">
        <v>220</v>
      </c>
      <c r="C27" s="14">
        <f>IF(A27="", "", SUMIFS('إدخال المبالغ والتوزيع الآلي'!$F:$F, 'إدخال المبالغ والتوزيع الآلي'!$A:$A, A27, 'إدخال المبالغ والتوزيع الآلي'!$E:$E, "✔ " &amp; "9020*"))</f>
        <v>0</v>
      </c>
      <c r="D27" s="14">
        <f>IF(A27="", "", SUMIFS('إدخال المبالغ والتوزيع الآلي'!$F:$F, 'إدخال المبالغ والتوزيع الآلي'!$A:$A, A27, 'إدخال المبالغ والتوزيع الآلي'!$E:$E, "✔ " &amp; "9021*"))</f>
        <v>0</v>
      </c>
      <c r="E27" s="12">
        <f>IF(A27="", "", SUMIFS('إدخال المبالغ والتوزيع الآلي'!$F:$F, 'إدخال المبالغ والتوزيع الآلي'!$A:$A, A27, 'إدخال المبالغ والتوزيع الآلي'!$E:$E, "✔ " &amp; "9029*"))</f>
        <v>0</v>
      </c>
    </row>
    <row r="28" spans="1:5" ht="15" customHeight="1" x14ac:dyDescent="0.2">
      <c r="A28" s="7" t="s">
        <v>221</v>
      </c>
      <c r="B28" s="8" t="s">
        <v>222</v>
      </c>
      <c r="C28" s="9">
        <f>IF(A28="", "", SUMIFS('إدخال المبالغ والتوزيع الآلي'!$F:$F, 'إدخال المبالغ والتوزيع الآلي'!$A:$A, A28, 'إدخال المبالغ والتوزيع الآلي'!$E:$E, "✔ " &amp; "9020*"))</f>
        <v>0</v>
      </c>
      <c r="D28" s="13">
        <f>IF(A28="", "", SUMIFS('إدخال المبالغ والتوزيع الآلي'!$F:$F, 'إدخال المبالغ والتوزيع الآلي'!$A:$A, A28, 'إدخال المبالغ والتوزيع الآلي'!$E:$E, "✔ " &amp; "9021*"))</f>
        <v>0</v>
      </c>
      <c r="E28" s="13">
        <f>IF(A28="", "", SUMIFS('إدخال المبالغ والتوزيع الآلي'!$F:$F, 'إدخال المبالغ والتوزيع الآلي'!$A:$A, A28, 'إدخال المبالغ والتوزيع الآلي'!$E:$E, "✔ " &amp; "9029*"))</f>
        <v>0</v>
      </c>
    </row>
    <row r="29" spans="1:5" ht="15" customHeight="1" x14ac:dyDescent="0.2">
      <c r="A29" s="10" t="s">
        <v>223</v>
      </c>
      <c r="B29" s="11" t="s">
        <v>224</v>
      </c>
      <c r="C29" s="12">
        <f>IF(A29="", "", SUMIFS('إدخال المبالغ والتوزيع الآلي'!$F:$F, 'إدخال المبالغ والتوزيع الآلي'!$A:$A, A29, 'إدخال المبالغ والتوزيع الآلي'!$E:$E, "✔ " &amp; "9020*"))</f>
        <v>0</v>
      </c>
      <c r="D29" s="14">
        <f>IF(A29="", "", SUMIFS('إدخال المبالغ والتوزيع الآلي'!$F:$F, 'إدخال المبالغ والتوزيع الآلي'!$A:$A, A29, 'إدخال المبالغ والتوزيع الآلي'!$E:$E, "✔ " &amp; "9021*"))</f>
        <v>0</v>
      </c>
      <c r="E29" s="12">
        <f>IF(A29="", "", SUMIFS('إدخال المبالغ والتوزيع الآلي'!$F:$F, 'إدخال المبالغ والتوزيع الآلي'!$A:$A, A29, 'إدخال المبالغ والتوزيع الآلي'!$E:$E, "✔ " &amp; "9029*"))</f>
        <v>0</v>
      </c>
    </row>
    <row r="30" spans="1:5" ht="15" customHeight="1" x14ac:dyDescent="0.2">
      <c r="A30" s="7" t="s">
        <v>225</v>
      </c>
      <c r="B30" s="8" t="s">
        <v>226</v>
      </c>
      <c r="C30" s="9">
        <f>IF(A30="", "", SUMIFS('إدخال المبالغ والتوزيع الآلي'!$F:$F, 'إدخال المبالغ والتوزيع الآلي'!$A:$A, A30, 'إدخال المبالغ والتوزيع الآلي'!$E:$E, "✔ " &amp; "9020*"))</f>
        <v>0</v>
      </c>
      <c r="D30" s="13">
        <f>IF(A30="", "", SUMIFS('إدخال المبالغ والتوزيع الآلي'!$F:$F, 'إدخال المبالغ والتوزيع الآلي'!$A:$A, A30, 'إدخال المبالغ والتوزيع الآلي'!$E:$E, "✔ " &amp; "9021*"))</f>
        <v>0</v>
      </c>
      <c r="E30" s="13">
        <f>IF(A30="", "", SUMIFS('إدخال المبالغ والتوزيع الآلي'!$F:$F, 'إدخال المبالغ والتوزيع الآلي'!$A:$A, A30, 'إدخال المبالغ والتوزيع الآلي'!$E:$E, "✔ " &amp; "9029*"))</f>
        <v>0</v>
      </c>
    </row>
    <row r="31" spans="1:5" ht="15" customHeight="1" x14ac:dyDescent="0.2">
      <c r="A31" s="10" t="s">
        <v>227</v>
      </c>
      <c r="B31" s="11" t="s">
        <v>228</v>
      </c>
      <c r="C31" s="12">
        <f>IF(A31="", "", SUMIFS('إدخال المبالغ والتوزيع الآلي'!$F:$F, 'إدخال المبالغ والتوزيع الآلي'!$A:$A, A31, 'إدخال المبالغ والتوزيع الآلي'!$E:$E, "✔ " &amp; "9020*"))</f>
        <v>0</v>
      </c>
      <c r="D31" s="14">
        <f>IF(A31="", "", SUMIFS('إدخال المبالغ والتوزيع الآلي'!$F:$F, 'إدخال المبالغ والتوزيع الآلي'!$A:$A, A31, 'إدخال المبالغ والتوزيع الآلي'!$E:$E, "✔ " &amp; "9021*"))</f>
        <v>0</v>
      </c>
      <c r="E31" s="14">
        <f>IF(A31="", "", SUMIFS('إدخال المبالغ والتوزيع الآلي'!$F:$F, 'إدخال المبالغ والتوزيع الآلي'!$A:$A, A31, 'إدخال المبالغ والتوزيع الآلي'!$E:$E, "✔ " &amp; "9029*"))</f>
        <v>0</v>
      </c>
    </row>
    <row r="32" spans="1:5" ht="15" customHeight="1" x14ac:dyDescent="0.2">
      <c r="A32" s="7" t="s">
        <v>229</v>
      </c>
      <c r="B32" s="8" t="s">
        <v>230</v>
      </c>
      <c r="C32" s="9">
        <f>IF(A32="", "", SUMIFS('إدخال المبالغ والتوزيع الآلي'!$F:$F, 'إدخال المبالغ والتوزيع الآلي'!$A:$A, A32, 'إدخال المبالغ والتوزيع الآلي'!$E:$E, "✔ " &amp; "9020*"))</f>
        <v>0</v>
      </c>
      <c r="D32" s="13">
        <f>IF(A32="", "", SUMIFS('إدخال المبالغ والتوزيع الآلي'!$F:$F, 'إدخال المبالغ والتوزيع الآلي'!$A:$A, A32, 'إدخال المبالغ والتوزيع الآلي'!$E:$E, "✔ " &amp; "9021*"))</f>
        <v>0</v>
      </c>
      <c r="E32" s="13">
        <f>IF(A32="", "", SUMIFS('إدخال المبالغ والتوزيع الآلي'!$F:$F, 'إدخال المبالغ والتوزيع الآلي'!$A:$A, A32, 'إدخال المبالغ والتوزيع الآلي'!$E:$E, "✔ " &amp; "9029*"))</f>
        <v>0</v>
      </c>
    </row>
    <row r="33" spans="1:5" ht="15" customHeight="1" x14ac:dyDescent="0.2">
      <c r="A33" s="10" t="s">
        <v>231</v>
      </c>
      <c r="B33" s="11" t="s">
        <v>232</v>
      </c>
      <c r="C33" s="12">
        <f>IF(A33="", "", SUMIFS('إدخال المبالغ والتوزيع الآلي'!$F:$F, 'إدخال المبالغ والتوزيع الآلي'!$A:$A, A33, 'إدخال المبالغ والتوزيع الآلي'!$E:$E, "✔ " &amp; "9020*"))</f>
        <v>0</v>
      </c>
      <c r="D33" s="14">
        <f>IF(A33="", "", SUMIFS('إدخال المبالغ والتوزيع الآلي'!$F:$F, 'إدخال المبالغ والتوزيع الآلي'!$A:$A, A33, 'إدخال المبالغ والتوزيع الآلي'!$E:$E, "✔ " &amp; "9021*"))</f>
        <v>0</v>
      </c>
      <c r="E33" s="12">
        <f>IF(A33="", "", SUMIFS('إدخال المبالغ والتوزيع الآلي'!$F:$F, 'إدخال المبالغ والتوزيع الآلي'!$A:$A, A33, 'إدخال المبالغ والتوزيع الآلي'!$E:$E, "✔ " &amp; "9029*"))</f>
        <v>0</v>
      </c>
    </row>
    <row r="34" spans="1:5" ht="15" customHeight="1" x14ac:dyDescent="0.2">
      <c r="A34" s="7" t="s">
        <v>233</v>
      </c>
      <c r="B34" s="8" t="s">
        <v>234</v>
      </c>
      <c r="C34" s="13">
        <f>IF(A34="", "", SUMIFS('إدخال المبالغ والتوزيع الآلي'!$F:$F, 'إدخال المبالغ والتوزيع الآلي'!$A:$A, A34, 'إدخال المبالغ والتوزيع الآلي'!$E:$E, "✔ " &amp; "9020*"))</f>
        <v>0</v>
      </c>
      <c r="D34" s="13">
        <f>IF(A34="", "", SUMIFS('إدخال المبالغ والتوزيع الآلي'!$F:$F, 'إدخال المبالغ والتوزيع الآلي'!$A:$A, A34, 'إدخال المبالغ والتوزيع الآلي'!$E:$E, "✔ " &amp; "9021*"))</f>
        <v>0</v>
      </c>
      <c r="E34" s="13">
        <f>IF(A34="", "", SUMIFS('إدخال المبالغ والتوزيع الآلي'!$F:$F, 'إدخال المبالغ والتوزيع الآلي'!$A:$A, A34, 'إدخال المبالغ والتوزيع الآلي'!$E:$E, "✔ " &amp; "9029*"))</f>
        <v>0</v>
      </c>
    </row>
    <row r="35" spans="1:5" ht="15" customHeight="1" x14ac:dyDescent="0.2">
      <c r="A35" s="10" t="s">
        <v>235</v>
      </c>
      <c r="B35" s="11" t="s">
        <v>236</v>
      </c>
      <c r="C35" s="12">
        <f>IF(A35="", "", SUMIFS('إدخال المبالغ والتوزيع الآلي'!$F:$F, 'إدخال المبالغ والتوزيع الآلي'!$A:$A, A35, 'إدخال المبالغ والتوزيع الآلي'!$E:$E, "✔ " &amp; "9020*"))</f>
        <v>0</v>
      </c>
      <c r="D35" s="14">
        <f>IF(A35="", "", SUMIFS('إدخال المبالغ والتوزيع الآلي'!$F:$F, 'إدخال المبالغ والتوزيع الآلي'!$A:$A, A35, 'إدخال المبالغ والتوزيع الآلي'!$E:$E, "✔ " &amp; "9021*"))</f>
        <v>0</v>
      </c>
      <c r="E35" s="12">
        <f>IF(A35="", "", SUMIFS('إدخال المبالغ والتوزيع الآلي'!$F:$F, 'إدخال المبالغ والتوزيع الآلي'!$A:$A, A35, 'إدخال المبالغ والتوزيع الآلي'!$E:$E, "✔ " &amp; "9029*"))</f>
        <v>0</v>
      </c>
    </row>
    <row r="36" spans="1:5" ht="15" customHeight="1" x14ac:dyDescent="0.2">
      <c r="A36" s="7" t="s">
        <v>101</v>
      </c>
      <c r="B36" s="8" t="s">
        <v>102</v>
      </c>
      <c r="C36" s="13">
        <f>IF(A36="", "", SUMIFS('إدخال المبالغ والتوزيع الآلي'!$F:$F, 'إدخال المبالغ والتوزيع الآلي'!$A:$A, A36, 'إدخال المبالغ والتوزيع الآلي'!$E:$E, "✔ " &amp; "9020*"))</f>
        <v>0</v>
      </c>
      <c r="D36" s="13">
        <f>IF(A36="", "", SUMIFS('إدخال المبالغ والتوزيع الآلي'!$F:$F, 'إدخال المبالغ والتوزيع الآلي'!$A:$A, A36, 'إدخال المبالغ والتوزيع الآلي'!$E:$E, "✔ " &amp; "9021*"))</f>
        <v>0</v>
      </c>
      <c r="E36" s="13">
        <f>IF(A36="", "", SUMIFS('إدخال المبالغ والتوزيع الآلي'!$F:$F, 'إدخال المبالغ والتوزيع الآلي'!$A:$A, A36, 'إدخال المبالغ والتوزيع الآلي'!$E:$E, "✔ " &amp; "9029*"))</f>
        <v>0</v>
      </c>
    </row>
    <row r="37" spans="1:5" ht="15" customHeight="1" x14ac:dyDescent="0.2">
      <c r="A37" s="10" t="s">
        <v>105</v>
      </c>
      <c r="B37" s="11" t="s">
        <v>106</v>
      </c>
      <c r="C37" s="14">
        <f>IF(A37="", "", SUMIFS('إدخال المبالغ والتوزيع الآلي'!$F:$F, 'إدخال المبالغ والتوزيع الآلي'!$A:$A, A37, 'إدخال المبالغ والتوزيع الآلي'!$E:$E, "✔ " &amp; "9020*"))</f>
        <v>0</v>
      </c>
      <c r="D37" s="14">
        <f>IF(A37="", "", SUMIFS('إدخال المبالغ والتوزيع الآلي'!$F:$F, 'إدخال المبالغ والتوزيع الآلي'!$A:$A, A37, 'إدخال المبالغ والتوزيع الآلي'!$E:$E, "✔ " &amp; "9021*"))</f>
        <v>0</v>
      </c>
      <c r="E37" s="14">
        <f>IF(A37="", "", SUMIFS('إدخال المبالغ والتوزيع الآلي'!$F:$F, 'إدخال المبالغ والتوزيع الآلي'!$A:$A, A37, 'إدخال المبالغ والتوزيع الآلي'!$E:$E, "✔ " &amp; "9029*"))</f>
        <v>0</v>
      </c>
    </row>
    <row r="38" spans="1:5" x14ac:dyDescent="0.15">
      <c r="A38" s="39" t="s">
        <v>111</v>
      </c>
      <c r="B38" s="33"/>
      <c r="C38" s="33"/>
      <c r="D38" s="33"/>
      <c r="E38" s="33"/>
    </row>
    <row r="39" spans="1:5" ht="15" customHeight="1" x14ac:dyDescent="0.2">
      <c r="A39" s="7" t="s">
        <v>237</v>
      </c>
      <c r="B39" s="8" t="s">
        <v>238</v>
      </c>
      <c r="C39" s="9">
        <f>IF(A39="", "", SUMIFS('إدخال المبالغ والتوزيع الآلي'!$F:$F, 'إدخال المبالغ والتوزيع الآلي'!$A:$A, A39, 'إدخال المبالغ والتوزيع الآلي'!$E:$E, "✔ " &amp; "9020*"))</f>
        <v>0</v>
      </c>
      <c r="D39" s="13">
        <f>IF(A39="", "", SUMIFS('إدخال المبالغ والتوزيع الآلي'!$F:$F, 'إدخال المبالغ والتوزيع الآلي'!$A:$A, A39, 'إدخال المبالغ والتوزيع الآلي'!$E:$E, "✔ " &amp; "9021*"))</f>
        <v>0</v>
      </c>
      <c r="E39" s="9">
        <f>IF(A39="", "", SUMIFS('إدخال المبالغ والتوزيع الآلي'!$F:$F, 'إدخال المبالغ والتوزيع الآلي'!$A:$A, A39, 'إدخال المبالغ والتوزيع الآلي'!$E:$E, "✔ " &amp; "9029*"))</f>
        <v>0</v>
      </c>
    </row>
    <row r="40" spans="1:5" ht="15" customHeight="1" x14ac:dyDescent="0.2">
      <c r="A40" s="10" t="s">
        <v>239</v>
      </c>
      <c r="B40" s="11" t="s">
        <v>240</v>
      </c>
      <c r="C40" s="12">
        <f>IF(A40="", "", SUMIFS('إدخال المبالغ والتوزيع الآلي'!$F:$F, 'إدخال المبالغ والتوزيع الآلي'!$A:$A, A40, 'إدخال المبالغ والتوزيع الآلي'!$E:$E, "✔ " &amp; "9020*"))</f>
        <v>0</v>
      </c>
      <c r="D40" s="14">
        <f>IF(A40="", "", SUMIFS('إدخال المبالغ والتوزيع الآلي'!$F:$F, 'إدخال المبالغ والتوزيع الآلي'!$A:$A, A40, 'إدخال المبالغ والتوزيع الآلي'!$E:$E, "✔ " &amp; "9021*"))</f>
        <v>0</v>
      </c>
      <c r="E40" s="12">
        <f>IF(A40="", "", SUMIFS('إدخال المبالغ والتوزيع الآلي'!$F:$F, 'إدخال المبالغ والتوزيع الآلي'!$A:$A, A40, 'إدخال المبالغ والتوزيع الآلي'!$E:$E, "✔ " &amp; "9029*"))</f>
        <v>0</v>
      </c>
    </row>
    <row r="41" spans="1:5" ht="15" customHeight="1" x14ac:dyDescent="0.2">
      <c r="A41" s="7" t="s">
        <v>164</v>
      </c>
      <c r="B41" s="8" t="s">
        <v>165</v>
      </c>
      <c r="C41" s="13">
        <f>IF(A41="", "", SUMIFS('إدخال المبالغ والتوزيع الآلي'!$F:$F, 'إدخال المبالغ والتوزيع الآلي'!$A:$A, A41, 'إدخال المبالغ والتوزيع الآلي'!$E:$E, "✔ " &amp; "9020*"))</f>
        <v>0</v>
      </c>
      <c r="D41" s="13">
        <f>IF(A41="", "", SUMIFS('إدخال المبالغ والتوزيع الآلي'!$F:$F, 'إدخال المبالغ والتوزيع الآلي'!$A:$A, A41, 'إدخال المبالغ والتوزيع الآلي'!$E:$E, "✔ " &amp; "9021*"))</f>
        <v>0</v>
      </c>
      <c r="E41" s="13">
        <f>IF(A41="", "", SUMIFS('إدخال المبالغ والتوزيع الآلي'!$F:$F, 'إدخال المبالغ والتوزيع الآلي'!$A:$A, A41, 'إدخال المبالغ والتوزيع الآلي'!$E:$E, "✔ " &amp; "9029*"))</f>
        <v>0</v>
      </c>
    </row>
    <row r="42" spans="1:5" ht="15" customHeight="1" x14ac:dyDescent="0.2">
      <c r="A42" s="10" t="s">
        <v>122</v>
      </c>
      <c r="B42" s="11" t="s">
        <v>123</v>
      </c>
      <c r="C42" s="14">
        <f>IF(A42="", "", SUMIFS('إدخال المبالغ والتوزيع الآلي'!$F:$F, 'إدخال المبالغ والتوزيع الآلي'!$A:$A, A42, 'إدخال المبالغ والتوزيع الآلي'!$E:$E, "✔ " &amp; "9020*"))</f>
        <v>0</v>
      </c>
      <c r="D42" s="14">
        <f>IF(A42="", "", SUMIFS('إدخال المبالغ والتوزيع الآلي'!$F:$F, 'إدخال المبالغ والتوزيع الآلي'!$A:$A, A42, 'إدخال المبالغ والتوزيع الآلي'!$E:$E, "✔ " &amp; "9021*"))</f>
        <v>0</v>
      </c>
      <c r="E42" s="14">
        <f>IF(A42="", "", SUMIFS('إدخال المبالغ والتوزيع الآلي'!$F:$F, 'إدخال المبالغ والتوزيع الآلي'!$A:$A, A42, 'إدخال المبالغ والتوزيع الآلي'!$E:$E, "✔ " &amp; "9029*"))</f>
        <v>0</v>
      </c>
    </row>
    <row r="43" spans="1:5" ht="15" customHeight="1" x14ac:dyDescent="0.2">
      <c r="A43" s="7" t="s">
        <v>124</v>
      </c>
      <c r="B43" s="8" t="s">
        <v>125</v>
      </c>
      <c r="C43" s="13">
        <f>IF(A43="", "", SUMIFS('إدخال المبالغ والتوزيع الآلي'!$F:$F, 'إدخال المبالغ والتوزيع الآلي'!$A:$A, A43, 'إدخال المبالغ والتوزيع الآلي'!$E:$E, "✔ " &amp; "9020*"))</f>
        <v>0</v>
      </c>
      <c r="D43" s="13">
        <f>IF(A43="", "", SUMIFS('إدخال المبالغ والتوزيع الآلي'!$F:$F, 'إدخال المبالغ والتوزيع الآلي'!$A:$A, A43, 'إدخال المبالغ والتوزيع الآلي'!$E:$E, "✔ " &amp; "9021*"))</f>
        <v>0</v>
      </c>
      <c r="E43" s="13">
        <f>IF(A43="", "", SUMIFS('إدخال المبالغ والتوزيع الآلي'!$F:$F, 'إدخال المبالغ والتوزيع الآلي'!$A:$A, A43, 'إدخال المبالغ والتوزيع الآلي'!$E:$E, "✔ " &amp; "9029*"))</f>
        <v>0</v>
      </c>
    </row>
    <row r="44" spans="1:5" ht="15" customHeight="1" x14ac:dyDescent="0.2">
      <c r="A44" s="10" t="s">
        <v>127</v>
      </c>
      <c r="B44" s="11" t="s">
        <v>128</v>
      </c>
      <c r="C44" s="12">
        <f>IF(A44="", "", SUMIFS('إدخال المبالغ والتوزيع الآلي'!$F:$F, 'إدخال المبالغ والتوزيع الآلي'!$A:$A, A44, 'إدخال المبالغ والتوزيع الآلي'!$E:$E, "✔ " &amp; "9020*"))</f>
        <v>0</v>
      </c>
      <c r="D44" s="14">
        <f>IF(A44="", "", SUMIFS('إدخال المبالغ والتوزيع الآلي'!$F:$F, 'إدخال المبالغ والتوزيع الآلي'!$A:$A, A44, 'إدخال المبالغ والتوزيع الآلي'!$E:$E, "✔ " &amp; "9021*"))</f>
        <v>0</v>
      </c>
      <c r="E44" s="12">
        <f>IF(A44="", "", SUMIFS('إدخال المبالغ والتوزيع الآلي'!$F:$F, 'إدخال المبالغ والتوزيع الآلي'!$A:$A, A44, 'إدخال المبالغ والتوزيع الآلي'!$E:$E, "✔ " &amp; "9029*"))</f>
        <v>0</v>
      </c>
    </row>
  </sheetData>
  <mergeCells count="4">
    <mergeCell ref="C3:E3"/>
    <mergeCell ref="A1:E1"/>
    <mergeCell ref="A5:E5"/>
    <mergeCell ref="A38:E38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38"/>
  <sheetViews>
    <sheetView rightToLeft="1" workbookViewId="0"/>
  </sheetViews>
  <sheetFormatPr defaultRowHeight="13.5" x14ac:dyDescent="0.15"/>
  <cols>
    <col min="1" max="1" width="12.01171875" style="15" customWidth="1"/>
    <col min="2" max="2" width="48.0546875" style="15" customWidth="1"/>
    <col min="3" max="8" width="24.02734375" style="15" customWidth="1"/>
  </cols>
  <sheetData>
    <row r="1" spans="1:8" x14ac:dyDescent="0.15">
      <c r="A1" s="37" t="s">
        <v>241</v>
      </c>
      <c r="B1" s="33"/>
      <c r="C1" s="33"/>
      <c r="D1" s="33"/>
      <c r="E1" s="33"/>
      <c r="F1" s="33"/>
      <c r="G1" s="33"/>
      <c r="H1" s="33"/>
    </row>
    <row r="3" spans="1:8" ht="14.25" customHeight="1" x14ac:dyDescent="0.2">
      <c r="A3" s="16" t="s">
        <v>78</v>
      </c>
      <c r="B3" s="16" t="s">
        <v>79</v>
      </c>
      <c r="C3" s="40" t="s">
        <v>242</v>
      </c>
      <c r="D3" s="33"/>
      <c r="E3" s="33"/>
      <c r="F3" s="33"/>
      <c r="G3" s="33"/>
      <c r="H3" s="33"/>
    </row>
    <row r="4" spans="1:8" ht="39.950000000000003" customHeight="1" x14ac:dyDescent="0.2">
      <c r="A4" s="6"/>
      <c r="B4" s="6"/>
      <c r="C4" s="1" t="s">
        <v>243</v>
      </c>
      <c r="D4" s="1" t="s">
        <v>244</v>
      </c>
      <c r="E4" s="1" t="s">
        <v>245</v>
      </c>
      <c r="F4" s="1" t="s">
        <v>246</v>
      </c>
      <c r="G4" s="1" t="s">
        <v>247</v>
      </c>
      <c r="H4" s="1" t="s">
        <v>248</v>
      </c>
    </row>
    <row r="5" spans="1:8" x14ac:dyDescent="0.15">
      <c r="A5" s="39" t="s">
        <v>86</v>
      </c>
      <c r="B5" s="33"/>
      <c r="C5" s="33"/>
      <c r="D5" s="33"/>
      <c r="E5" s="33"/>
      <c r="F5" s="33"/>
      <c r="G5" s="33"/>
      <c r="H5" s="33"/>
    </row>
    <row r="6" spans="1:8" ht="15" customHeight="1" x14ac:dyDescent="0.2">
      <c r="A6" s="7" t="s">
        <v>249</v>
      </c>
      <c r="B6" s="8" t="s">
        <v>250</v>
      </c>
      <c r="C6" s="13">
        <f>IF(A6="", "", SUMIFS('إدخال المبالغ والتوزيع الآلي'!$F:$F, 'إدخال المبالغ والتوزيع الآلي'!$A:$A, A6, 'إدخال المبالغ والتوزيع الآلي'!$E:$E, "✔ " &amp; "9030*"))</f>
        <v>0</v>
      </c>
      <c r="D6" s="13">
        <f>IF(A6="", "", SUMIFS('إدخال المبالغ والتوزيع الآلي'!$F:$F, 'إدخال المبالغ والتوزيع الآلي'!$A:$A, A6, 'إدخال المبالغ والتوزيع الآلي'!$E:$E, "✔ " &amp; "9031*"))</f>
        <v>0</v>
      </c>
      <c r="E6" s="13">
        <f>IF(A6="", "", SUMIFS('إدخال المبالغ والتوزيع الآلي'!$F:$F, 'إدخال المبالغ والتوزيع الآلي'!$A:$A, A6, 'إدخال المبالغ والتوزيع الآلي'!$E:$E, "✔ " &amp; "9032*"))</f>
        <v>0</v>
      </c>
      <c r="F6" s="9">
        <f>IF(A6="", "", SUMIFS('إدخال المبالغ والتوزيع الآلي'!$F:$F, 'إدخال المبالغ والتوزيع الآلي'!$A:$A, A6, 'إدخال المبالغ والتوزيع الآلي'!$E:$E, "✔ " &amp; "9033*"))</f>
        <v>0</v>
      </c>
      <c r="G6" s="13">
        <f>IF(A6="", "", SUMIFS('إدخال المبالغ والتوزيع الآلي'!$F:$F, 'إدخال المبالغ والتوزيع الآلي'!$A:$A, A6, 'إدخال المبالغ والتوزيع الآلي'!$E:$E, "✔ " &amp; "9034*"))</f>
        <v>0</v>
      </c>
      <c r="H6" s="13">
        <f>IF(A6="", "", SUMIFS('إدخال المبالغ والتوزيع الآلي'!$F:$F, 'إدخال المبالغ والتوزيع الآلي'!$A:$A, A6, 'إدخال المبالغ والتوزيع الآلي'!$E:$E, "✔ " &amp; "9039*"))</f>
        <v>0</v>
      </c>
    </row>
    <row r="7" spans="1:8" ht="15" customHeight="1" x14ac:dyDescent="0.2">
      <c r="A7" s="10" t="s">
        <v>251</v>
      </c>
      <c r="B7" s="11" t="s">
        <v>252</v>
      </c>
      <c r="C7" s="14">
        <f>IF(A7="", "", SUMIFS('إدخال المبالغ والتوزيع الآلي'!$F:$F, 'إدخال المبالغ والتوزيع الآلي'!$A:$A, A7, 'إدخال المبالغ والتوزيع الآلي'!$E:$E, "✔ " &amp; "9030*"))</f>
        <v>0</v>
      </c>
      <c r="D7" s="14">
        <f>IF(A7="", "", SUMIFS('إدخال المبالغ والتوزيع الآلي'!$F:$F, 'إدخال المبالغ والتوزيع الآلي'!$A:$A, A7, 'إدخال المبالغ والتوزيع الآلي'!$E:$E, "✔ " &amp; "9031*"))</f>
        <v>0</v>
      </c>
      <c r="E7" s="14">
        <f>IF(A7="", "", SUMIFS('إدخال المبالغ والتوزيع الآلي'!$F:$F, 'إدخال المبالغ والتوزيع الآلي'!$A:$A, A7, 'إدخال المبالغ والتوزيع الآلي'!$E:$E, "✔ " &amp; "9032*"))</f>
        <v>0</v>
      </c>
      <c r="F7" s="12">
        <f>IF(A7="", "", SUMIFS('إدخال المبالغ والتوزيع الآلي'!$F:$F, 'إدخال المبالغ والتوزيع الآلي'!$A:$A, A7, 'إدخال المبالغ والتوزيع الآلي'!$E:$E, "✔ " &amp; "9033*"))</f>
        <v>0</v>
      </c>
      <c r="G7" s="14">
        <f>IF(A7="", "", SUMIFS('إدخال المبالغ والتوزيع الآلي'!$F:$F, 'إدخال المبالغ والتوزيع الآلي'!$A:$A, A7, 'إدخال المبالغ والتوزيع الآلي'!$E:$E, "✔ " &amp; "9034*"))</f>
        <v>0</v>
      </c>
      <c r="H7" s="14">
        <f>IF(A7="", "", SUMIFS('إدخال المبالغ والتوزيع الآلي'!$F:$F, 'إدخال المبالغ والتوزيع الآلي'!$A:$A, A7, 'إدخال المبالغ والتوزيع الآلي'!$E:$E, "✔ " &amp; "9039*"))</f>
        <v>0</v>
      </c>
    </row>
    <row r="8" spans="1:8" ht="15" customHeight="1" x14ac:dyDescent="0.2">
      <c r="A8" s="7" t="s">
        <v>253</v>
      </c>
      <c r="B8" s="8" t="s">
        <v>254</v>
      </c>
      <c r="C8" s="13">
        <f>IF(A8="", "", SUMIFS('إدخال المبالغ والتوزيع الآلي'!$F:$F, 'إدخال المبالغ والتوزيع الآلي'!$A:$A, A8, 'إدخال المبالغ والتوزيع الآلي'!$E:$E, "✔ " &amp; "9030*"))</f>
        <v>0</v>
      </c>
      <c r="D8" s="13">
        <f>IF(A8="", "", SUMIFS('إدخال المبالغ والتوزيع الآلي'!$F:$F, 'إدخال المبالغ والتوزيع الآلي'!$A:$A, A8, 'إدخال المبالغ والتوزيع الآلي'!$E:$E, "✔ " &amp; "9031*"))</f>
        <v>0</v>
      </c>
      <c r="E8" s="13">
        <f>IF(A8="", "", SUMIFS('إدخال المبالغ والتوزيع الآلي'!$F:$F, 'إدخال المبالغ والتوزيع الآلي'!$A:$A, A8, 'إدخال المبالغ والتوزيع الآلي'!$E:$E, "✔ " &amp; "9032*"))</f>
        <v>0</v>
      </c>
      <c r="F8" s="9">
        <f>IF(A8="", "", SUMIFS('إدخال المبالغ والتوزيع الآلي'!$F:$F, 'إدخال المبالغ والتوزيع الآلي'!$A:$A, A8, 'إدخال المبالغ والتوزيع الآلي'!$E:$E, "✔ " &amp; "9033*"))</f>
        <v>0</v>
      </c>
      <c r="G8" s="13">
        <f>IF(A8="", "", SUMIFS('إدخال المبالغ والتوزيع الآلي'!$F:$F, 'إدخال المبالغ والتوزيع الآلي'!$A:$A, A8, 'إدخال المبالغ والتوزيع الآلي'!$E:$E, "✔ " &amp; "9034*"))</f>
        <v>0</v>
      </c>
      <c r="H8" s="13">
        <f>IF(A8="", "", SUMIFS('إدخال المبالغ والتوزيع الآلي'!$F:$F, 'إدخال المبالغ والتوزيع الآلي'!$A:$A, A8, 'إدخال المبالغ والتوزيع الآلي'!$E:$E, "✔ " &amp; "9039*"))</f>
        <v>0</v>
      </c>
    </row>
    <row r="9" spans="1:8" ht="15" customHeight="1" x14ac:dyDescent="0.2">
      <c r="A9" s="10" t="s">
        <v>255</v>
      </c>
      <c r="B9" s="11" t="s">
        <v>256</v>
      </c>
      <c r="C9" s="14">
        <f>IF(A9="", "", SUMIFS('إدخال المبالغ والتوزيع الآلي'!$F:$F, 'إدخال المبالغ والتوزيع الآلي'!$A:$A, A9, 'إدخال المبالغ والتوزيع الآلي'!$E:$E, "✔ " &amp; "9030*"))</f>
        <v>0</v>
      </c>
      <c r="D9" s="14">
        <f>IF(A9="", "", SUMIFS('إدخال المبالغ والتوزيع الآلي'!$F:$F, 'إدخال المبالغ والتوزيع الآلي'!$A:$A, A9, 'إدخال المبالغ والتوزيع الآلي'!$E:$E, "✔ " &amp; "9031*"))</f>
        <v>0</v>
      </c>
      <c r="E9" s="14">
        <f>IF(A9="", "", SUMIFS('إدخال المبالغ والتوزيع الآلي'!$F:$F, 'إدخال المبالغ والتوزيع الآلي'!$A:$A, A9, 'إدخال المبالغ والتوزيع الآلي'!$E:$E, "✔ " &amp; "9032*"))</f>
        <v>0</v>
      </c>
      <c r="F9" s="12">
        <f>IF(A9="", "", SUMIFS('إدخال المبالغ والتوزيع الآلي'!$F:$F, 'إدخال المبالغ والتوزيع الآلي'!$A:$A, A9, 'إدخال المبالغ والتوزيع الآلي'!$E:$E, "✔ " &amp; "9033*"))</f>
        <v>0</v>
      </c>
      <c r="G9" s="14">
        <f>IF(A9="", "", SUMIFS('إدخال المبالغ والتوزيع الآلي'!$F:$F, 'إدخال المبالغ والتوزيع الآلي'!$A:$A, A9, 'إدخال المبالغ والتوزيع الآلي'!$E:$E, "✔ " &amp; "9034*"))</f>
        <v>0</v>
      </c>
      <c r="H9" s="14">
        <f>IF(A9="", "", SUMIFS('إدخال المبالغ والتوزيع الآلي'!$F:$F, 'إدخال المبالغ والتوزيع الآلي'!$A:$A, A9, 'إدخال المبالغ والتوزيع الآلي'!$E:$E, "✔ " &amp; "9039*"))</f>
        <v>0</v>
      </c>
    </row>
    <row r="10" spans="1:8" ht="15" customHeight="1" x14ac:dyDescent="0.2">
      <c r="A10" s="7" t="s">
        <v>257</v>
      </c>
      <c r="B10" s="8" t="s">
        <v>258</v>
      </c>
      <c r="C10" s="13">
        <f>IF(A10="", "", SUMIFS('إدخال المبالغ والتوزيع الآلي'!$F:$F, 'إدخال المبالغ والتوزيع الآلي'!$A:$A, A10, 'إدخال المبالغ والتوزيع الآلي'!$E:$E, "✔ " &amp; "9030*"))</f>
        <v>0</v>
      </c>
      <c r="D10" s="13">
        <f>IF(A10="", "", SUMIFS('إدخال المبالغ والتوزيع الآلي'!$F:$F, 'إدخال المبالغ والتوزيع الآلي'!$A:$A, A10, 'إدخال المبالغ والتوزيع الآلي'!$E:$E, "✔ " &amp; "9031*"))</f>
        <v>0</v>
      </c>
      <c r="E10" s="13">
        <f>IF(A10="", "", SUMIFS('إدخال المبالغ والتوزيع الآلي'!$F:$F, 'إدخال المبالغ والتوزيع الآلي'!$A:$A, A10, 'إدخال المبالغ والتوزيع الآلي'!$E:$E, "✔ " &amp; "9032*"))</f>
        <v>0</v>
      </c>
      <c r="F10" s="9">
        <f>IF(A10="", "", SUMIFS('إدخال المبالغ والتوزيع الآلي'!$F:$F, 'إدخال المبالغ والتوزيع الآلي'!$A:$A, A10, 'إدخال المبالغ والتوزيع الآلي'!$E:$E, "✔ " &amp; "9033*"))</f>
        <v>0</v>
      </c>
      <c r="G10" s="13">
        <f>IF(A10="", "", SUMIFS('إدخال المبالغ والتوزيع الآلي'!$F:$F, 'إدخال المبالغ والتوزيع الآلي'!$A:$A, A10, 'إدخال المبالغ والتوزيع الآلي'!$E:$E, "✔ " &amp; "9034*"))</f>
        <v>0</v>
      </c>
      <c r="H10" s="13">
        <f>IF(A10="", "", SUMIFS('إدخال المبالغ والتوزيع الآلي'!$F:$F, 'إدخال المبالغ والتوزيع الآلي'!$A:$A, A10, 'إدخال المبالغ والتوزيع الآلي'!$E:$E, "✔ " &amp; "9039*"))</f>
        <v>0</v>
      </c>
    </row>
    <row r="11" spans="1:8" ht="15" customHeight="1" x14ac:dyDescent="0.2">
      <c r="A11" s="10" t="s">
        <v>193</v>
      </c>
      <c r="B11" s="11" t="s">
        <v>194</v>
      </c>
      <c r="C11" s="14">
        <f>IF(A11="", "", SUMIFS('إدخال المبالغ والتوزيع الآلي'!$F:$F, 'إدخال المبالغ والتوزيع الآلي'!$A:$A, A11, 'إدخال المبالغ والتوزيع الآلي'!$E:$E, "✔ " &amp; "9030*"))</f>
        <v>0</v>
      </c>
      <c r="D11" s="14">
        <f>IF(A11="", "", SUMIFS('إدخال المبالغ والتوزيع الآلي'!$F:$F, 'إدخال المبالغ والتوزيع الآلي'!$A:$A, A11, 'إدخال المبالغ والتوزيع الآلي'!$E:$E, "✔ " &amp; "9031*"))</f>
        <v>0</v>
      </c>
      <c r="E11" s="14">
        <f>IF(A11="", "", SUMIFS('إدخال المبالغ والتوزيع الآلي'!$F:$F, 'إدخال المبالغ والتوزيع الآلي'!$A:$A, A11, 'إدخال المبالغ والتوزيع الآلي'!$E:$E, "✔ " &amp; "9032*"))</f>
        <v>0</v>
      </c>
      <c r="F11" s="12">
        <f>IF(A11="", "", SUMIFS('إدخال المبالغ والتوزيع الآلي'!$F:$F, 'إدخال المبالغ والتوزيع الآلي'!$A:$A, A11, 'إدخال المبالغ والتوزيع الآلي'!$E:$E, "✔ " &amp; "9033*"))</f>
        <v>0</v>
      </c>
      <c r="G11" s="14">
        <f>IF(A11="", "", SUMIFS('إدخال المبالغ والتوزيع الآلي'!$F:$F, 'إدخال المبالغ والتوزيع الآلي'!$A:$A, A11, 'إدخال المبالغ والتوزيع الآلي'!$E:$E, "✔ " &amp; "9034*"))</f>
        <v>0</v>
      </c>
      <c r="H11" s="14">
        <f>IF(A11="", "", SUMIFS('إدخال المبالغ والتوزيع الآلي'!$F:$F, 'إدخال المبالغ والتوزيع الآلي'!$A:$A, A11, 'إدخال المبالغ والتوزيع الآلي'!$E:$E, "✔ " &amp; "9039*"))</f>
        <v>0</v>
      </c>
    </row>
    <row r="12" spans="1:8" ht="15" customHeight="1" x14ac:dyDescent="0.2">
      <c r="A12" s="7" t="s">
        <v>195</v>
      </c>
      <c r="B12" s="8" t="s">
        <v>196</v>
      </c>
      <c r="C12" s="13">
        <f>IF(A12="", "", SUMIFS('إدخال المبالغ والتوزيع الآلي'!$F:$F, 'إدخال المبالغ والتوزيع الآلي'!$A:$A, A12, 'إدخال المبالغ والتوزيع الآلي'!$E:$E, "✔ " &amp; "9030*"))</f>
        <v>0</v>
      </c>
      <c r="D12" s="13">
        <f>IF(A12="", "", SUMIFS('إدخال المبالغ والتوزيع الآلي'!$F:$F, 'إدخال المبالغ والتوزيع الآلي'!$A:$A, A12, 'إدخال المبالغ والتوزيع الآلي'!$E:$E, "✔ " &amp; "9031*"))</f>
        <v>0</v>
      </c>
      <c r="E12" s="13">
        <f>IF(A12="", "", SUMIFS('إدخال المبالغ والتوزيع الآلي'!$F:$F, 'إدخال المبالغ والتوزيع الآلي'!$A:$A, A12, 'إدخال المبالغ والتوزيع الآلي'!$E:$E, "✔ " &amp; "9032*"))</f>
        <v>0</v>
      </c>
      <c r="F12" s="13">
        <f>IF(A12="", "", SUMIFS('إدخال المبالغ والتوزيع الآلي'!$F:$F, 'إدخال المبالغ والتوزيع الآلي'!$A:$A, A12, 'إدخال المبالغ والتوزيع الآلي'!$E:$E, "✔ " &amp; "9033*"))</f>
        <v>0</v>
      </c>
      <c r="G12" s="13">
        <f>IF(A12="", "", SUMIFS('إدخال المبالغ والتوزيع الآلي'!$F:$F, 'إدخال المبالغ والتوزيع الآلي'!$A:$A, A12, 'إدخال المبالغ والتوزيع الآلي'!$E:$E, "✔ " &amp; "9034*"))</f>
        <v>0</v>
      </c>
      <c r="H12" s="13">
        <f>IF(A12="", "", SUMIFS('إدخال المبالغ والتوزيع الآلي'!$F:$F, 'إدخال المبالغ والتوزيع الآلي'!$A:$A, A12, 'إدخال المبالغ والتوزيع الآلي'!$E:$E, "✔ " &amp; "9039*"))</f>
        <v>0</v>
      </c>
    </row>
    <row r="13" spans="1:8" ht="15" customHeight="1" x14ac:dyDescent="0.2">
      <c r="A13" s="10" t="s">
        <v>197</v>
      </c>
      <c r="B13" s="11" t="s">
        <v>198</v>
      </c>
      <c r="C13" s="14">
        <f>IF(A13="", "", SUMIFS('إدخال المبالغ والتوزيع الآلي'!$F:$F, 'إدخال المبالغ والتوزيع الآلي'!$A:$A, A13, 'إدخال المبالغ والتوزيع الآلي'!$E:$E, "✔ " &amp; "9030*"))</f>
        <v>0</v>
      </c>
      <c r="D13" s="14">
        <f>IF(A13="", "", SUMIFS('إدخال المبالغ والتوزيع الآلي'!$F:$F, 'إدخال المبالغ والتوزيع الآلي'!$A:$A, A13, 'إدخال المبالغ والتوزيع الآلي'!$E:$E, "✔ " &amp; "9031*"))</f>
        <v>0</v>
      </c>
      <c r="E13" s="14">
        <f>IF(A13="", "", SUMIFS('إدخال المبالغ والتوزيع الآلي'!$F:$F, 'إدخال المبالغ والتوزيع الآلي'!$A:$A, A13, 'إدخال المبالغ والتوزيع الآلي'!$E:$E, "✔ " &amp; "9032*"))</f>
        <v>0</v>
      </c>
      <c r="F13" s="12">
        <f>IF(A13="", "", SUMIFS('إدخال المبالغ والتوزيع الآلي'!$F:$F, 'إدخال المبالغ والتوزيع الآلي'!$A:$A, A13, 'إدخال المبالغ والتوزيع الآلي'!$E:$E, "✔ " &amp; "9033*"))</f>
        <v>0</v>
      </c>
      <c r="G13" s="14">
        <f>IF(A13="", "", SUMIFS('إدخال المبالغ والتوزيع الآلي'!$F:$F, 'إدخال المبالغ والتوزيع الآلي'!$A:$A, A13, 'إدخال المبالغ والتوزيع الآلي'!$E:$E, "✔ " &amp; "9034*"))</f>
        <v>0</v>
      </c>
      <c r="H13" s="14">
        <f>IF(A13="", "", SUMIFS('إدخال المبالغ والتوزيع الآلي'!$F:$F, 'إدخال المبالغ والتوزيع الآلي'!$A:$A, A13, 'إدخال المبالغ والتوزيع الآلي'!$E:$E, "✔ " &amp; "9039*"))</f>
        <v>0</v>
      </c>
    </row>
    <row r="14" spans="1:8" ht="15" customHeight="1" x14ac:dyDescent="0.2">
      <c r="A14" s="7" t="s">
        <v>199</v>
      </c>
      <c r="B14" s="8" t="s">
        <v>200</v>
      </c>
      <c r="C14" s="13">
        <f>IF(A14="", "", SUMIFS('إدخال المبالغ والتوزيع الآلي'!$F:$F, 'إدخال المبالغ والتوزيع الآلي'!$A:$A, A14, 'إدخال المبالغ والتوزيع الآلي'!$E:$E, "✔ " &amp; "9030*"))</f>
        <v>0</v>
      </c>
      <c r="D14" s="13">
        <f>IF(A14="", "", SUMIFS('إدخال المبالغ والتوزيع الآلي'!$F:$F, 'إدخال المبالغ والتوزيع الآلي'!$A:$A, A14, 'إدخال المبالغ والتوزيع الآلي'!$E:$E, "✔ " &amp; "9031*"))</f>
        <v>0</v>
      </c>
      <c r="E14" s="13">
        <f>IF(A14="", "", SUMIFS('إدخال المبالغ والتوزيع الآلي'!$F:$F, 'إدخال المبالغ والتوزيع الآلي'!$A:$A, A14, 'إدخال المبالغ والتوزيع الآلي'!$E:$E, "✔ " &amp; "9032*"))</f>
        <v>0</v>
      </c>
      <c r="F14" s="9">
        <f>IF(A14="", "", SUMIFS('إدخال المبالغ والتوزيع الآلي'!$F:$F, 'إدخال المبالغ والتوزيع الآلي'!$A:$A, A14, 'إدخال المبالغ والتوزيع الآلي'!$E:$E, "✔ " &amp; "9033*"))</f>
        <v>0</v>
      </c>
      <c r="G14" s="13">
        <f>IF(A14="", "", SUMIFS('إدخال المبالغ والتوزيع الآلي'!$F:$F, 'إدخال المبالغ والتوزيع الآلي'!$A:$A, A14, 'إدخال المبالغ والتوزيع الآلي'!$E:$E, "✔ " &amp; "9034*"))</f>
        <v>0</v>
      </c>
      <c r="H14" s="13">
        <f>IF(A14="", "", SUMIFS('إدخال المبالغ والتوزيع الآلي'!$F:$F, 'إدخال المبالغ والتوزيع الآلي'!$A:$A, A14, 'إدخال المبالغ والتوزيع الآلي'!$E:$E, "✔ " &amp; "9039*"))</f>
        <v>0</v>
      </c>
    </row>
    <row r="15" spans="1:8" ht="15" customHeight="1" x14ac:dyDescent="0.2">
      <c r="A15" s="10" t="s">
        <v>259</v>
      </c>
      <c r="B15" s="11" t="s">
        <v>260</v>
      </c>
      <c r="C15" s="14">
        <f>IF(A15="", "", SUMIFS('إدخال المبالغ والتوزيع الآلي'!$F:$F, 'إدخال المبالغ والتوزيع الآلي'!$A:$A, A15, 'إدخال المبالغ والتوزيع الآلي'!$E:$E, "✔ " &amp; "9030*"))</f>
        <v>0</v>
      </c>
      <c r="D15" s="14">
        <f>IF(A15="", "", SUMIFS('إدخال المبالغ والتوزيع الآلي'!$F:$F, 'إدخال المبالغ والتوزيع الآلي'!$A:$A, A15, 'إدخال المبالغ والتوزيع الآلي'!$E:$E, "✔ " &amp; "9031*"))</f>
        <v>0</v>
      </c>
      <c r="E15" s="14">
        <f>IF(A15="", "", SUMIFS('إدخال المبالغ والتوزيع الآلي'!$F:$F, 'إدخال المبالغ والتوزيع الآلي'!$A:$A, A15, 'إدخال المبالغ والتوزيع الآلي'!$E:$E, "✔ " &amp; "9032*"))</f>
        <v>0</v>
      </c>
      <c r="F15" s="12">
        <f>IF(A15="", "", SUMIFS('إدخال المبالغ والتوزيع الآلي'!$F:$F, 'إدخال المبالغ والتوزيع الآلي'!$A:$A, A15, 'إدخال المبالغ والتوزيع الآلي'!$E:$E, "✔ " &amp; "9033*"))</f>
        <v>0</v>
      </c>
      <c r="G15" s="14">
        <f>IF(A15="", "", SUMIFS('إدخال المبالغ والتوزيع الآلي'!$F:$F, 'إدخال المبالغ والتوزيع الآلي'!$A:$A, A15, 'إدخال المبالغ والتوزيع الآلي'!$E:$E, "✔ " &amp; "9034*"))</f>
        <v>0</v>
      </c>
      <c r="H15" s="14">
        <f>IF(A15="", "", SUMIFS('إدخال المبالغ والتوزيع الآلي'!$F:$F, 'إدخال المبالغ والتوزيع الآلي'!$A:$A, A15, 'إدخال المبالغ والتوزيع الآلي'!$E:$E, "✔ " &amp; "9039*"))</f>
        <v>0</v>
      </c>
    </row>
    <row r="16" spans="1:8" ht="15" customHeight="1" x14ac:dyDescent="0.2">
      <c r="A16" s="7" t="s">
        <v>261</v>
      </c>
      <c r="B16" s="8" t="s">
        <v>262</v>
      </c>
      <c r="C16" s="13">
        <f>IF(A16="", "", SUMIFS('إدخال المبالغ والتوزيع الآلي'!$F:$F, 'إدخال المبالغ والتوزيع الآلي'!$A:$A, A16, 'إدخال المبالغ والتوزيع الآلي'!$E:$E, "✔ " &amp; "9030*"))</f>
        <v>0</v>
      </c>
      <c r="D16" s="13">
        <f>IF(A16="", "", SUMIFS('إدخال المبالغ والتوزيع الآلي'!$F:$F, 'إدخال المبالغ والتوزيع الآلي'!$A:$A, A16, 'إدخال المبالغ والتوزيع الآلي'!$E:$E, "✔ " &amp; "9031*"))</f>
        <v>0</v>
      </c>
      <c r="E16" s="13">
        <f>IF(A16="", "", SUMIFS('إدخال المبالغ والتوزيع الآلي'!$F:$F, 'إدخال المبالغ والتوزيع الآلي'!$A:$A, A16, 'إدخال المبالغ والتوزيع الآلي'!$E:$E, "✔ " &amp; "9032*"))</f>
        <v>0</v>
      </c>
      <c r="F16" s="9">
        <f>IF(A16="", "", SUMIFS('إدخال المبالغ والتوزيع الآلي'!$F:$F, 'إدخال المبالغ والتوزيع الآلي'!$A:$A, A16, 'إدخال المبالغ والتوزيع الآلي'!$E:$E, "✔ " &amp; "9033*"))</f>
        <v>0</v>
      </c>
      <c r="G16" s="13">
        <f>IF(A16="", "", SUMIFS('إدخال المبالغ والتوزيع الآلي'!$F:$F, 'إدخال المبالغ والتوزيع الآلي'!$A:$A, A16, 'إدخال المبالغ والتوزيع الآلي'!$E:$E, "✔ " &amp; "9034*"))</f>
        <v>0</v>
      </c>
      <c r="H16" s="13">
        <f>IF(A16="", "", SUMIFS('إدخال المبالغ والتوزيع الآلي'!$F:$F, 'إدخال المبالغ والتوزيع الآلي'!$A:$A, A16, 'إدخال المبالغ والتوزيع الآلي'!$E:$E, "✔ " &amp; "9039*"))</f>
        <v>0</v>
      </c>
    </row>
    <row r="17" spans="1:8" ht="15" customHeight="1" x14ac:dyDescent="0.2">
      <c r="A17" s="10" t="s">
        <v>201</v>
      </c>
      <c r="B17" s="11" t="s">
        <v>202</v>
      </c>
      <c r="C17" s="14">
        <f>IF(A17="", "", SUMIFS('إدخال المبالغ والتوزيع الآلي'!$F:$F, 'إدخال المبالغ والتوزيع الآلي'!$A:$A, A17, 'إدخال المبالغ والتوزيع الآلي'!$E:$E, "✔ " &amp; "9030*"))</f>
        <v>0</v>
      </c>
      <c r="D17" s="14">
        <f>IF(A17="", "", SUMIFS('إدخال المبالغ والتوزيع الآلي'!$F:$F, 'إدخال المبالغ والتوزيع الآلي'!$A:$A, A17, 'إدخال المبالغ والتوزيع الآلي'!$E:$E, "✔ " &amp; "9031*"))</f>
        <v>0</v>
      </c>
      <c r="E17" s="14">
        <f>IF(A17="", "", SUMIFS('إدخال المبالغ والتوزيع الآلي'!$F:$F, 'إدخال المبالغ والتوزيع الآلي'!$A:$A, A17, 'إدخال المبالغ والتوزيع الآلي'!$E:$E, "✔ " &amp; "9032*"))</f>
        <v>0</v>
      </c>
      <c r="F17" s="12">
        <f>IF(A17="", "", SUMIFS('إدخال المبالغ والتوزيع الآلي'!$F:$F, 'إدخال المبالغ والتوزيع الآلي'!$A:$A, A17, 'إدخال المبالغ والتوزيع الآلي'!$E:$E, "✔ " &amp; "9033*"))</f>
        <v>0</v>
      </c>
      <c r="G17" s="14">
        <f>IF(A17="", "", SUMIFS('إدخال المبالغ والتوزيع الآلي'!$F:$F, 'إدخال المبالغ والتوزيع الآلي'!$A:$A, A17, 'إدخال المبالغ والتوزيع الآلي'!$E:$E, "✔ " &amp; "9034*"))</f>
        <v>0</v>
      </c>
      <c r="H17" s="14">
        <f>IF(A17="", "", SUMIFS('إدخال المبالغ والتوزيع الآلي'!$F:$F, 'إدخال المبالغ والتوزيع الآلي'!$A:$A, A17, 'إدخال المبالغ والتوزيع الآلي'!$E:$E, "✔ " &amp; "9039*"))</f>
        <v>0</v>
      </c>
    </row>
    <row r="18" spans="1:8" ht="15" customHeight="1" x14ac:dyDescent="0.2">
      <c r="A18" s="7" t="s">
        <v>203</v>
      </c>
      <c r="B18" s="8" t="s">
        <v>204</v>
      </c>
      <c r="C18" s="13">
        <f>IF(A18="", "", SUMIFS('إدخال المبالغ والتوزيع الآلي'!$F:$F, 'إدخال المبالغ والتوزيع الآلي'!$A:$A, A18, 'إدخال المبالغ والتوزيع الآلي'!$E:$E, "✔ " &amp; "9030*"))</f>
        <v>0</v>
      </c>
      <c r="D18" s="13">
        <f>IF(A18="", "", SUMIFS('إدخال المبالغ والتوزيع الآلي'!$F:$F, 'إدخال المبالغ والتوزيع الآلي'!$A:$A, A18, 'إدخال المبالغ والتوزيع الآلي'!$E:$E, "✔ " &amp; "9031*"))</f>
        <v>0</v>
      </c>
      <c r="E18" s="13">
        <f>IF(A18="", "", SUMIFS('إدخال المبالغ والتوزيع الآلي'!$F:$F, 'إدخال المبالغ والتوزيع الآلي'!$A:$A, A18, 'إدخال المبالغ والتوزيع الآلي'!$E:$E, "✔ " &amp; "9032*"))</f>
        <v>0</v>
      </c>
      <c r="F18" s="9">
        <f>IF(A18="", "", SUMIFS('إدخال المبالغ والتوزيع الآلي'!$F:$F, 'إدخال المبالغ والتوزيع الآلي'!$A:$A, A18, 'إدخال المبالغ والتوزيع الآلي'!$E:$E, "✔ " &amp; "9033*"))</f>
        <v>0</v>
      </c>
      <c r="G18" s="13">
        <f>IF(A18="", "", SUMIFS('إدخال المبالغ والتوزيع الآلي'!$F:$F, 'إدخال المبالغ والتوزيع الآلي'!$A:$A, A18, 'إدخال المبالغ والتوزيع الآلي'!$E:$E, "✔ " &amp; "9034*"))</f>
        <v>0</v>
      </c>
      <c r="H18" s="13">
        <f>IF(A18="", "", SUMIFS('إدخال المبالغ والتوزيع الآلي'!$F:$F, 'إدخال المبالغ والتوزيع الآلي'!$A:$A, A18, 'إدخال المبالغ والتوزيع الآلي'!$E:$E, "✔ " &amp; "9039*"))</f>
        <v>0</v>
      </c>
    </row>
    <row r="19" spans="1:8" ht="15" customHeight="1" x14ac:dyDescent="0.2">
      <c r="A19" s="10" t="s">
        <v>205</v>
      </c>
      <c r="B19" s="11" t="s">
        <v>206</v>
      </c>
      <c r="C19" s="14">
        <f>IF(A19="", "", SUMIFS('إدخال المبالغ والتوزيع الآلي'!$F:$F, 'إدخال المبالغ والتوزيع الآلي'!$A:$A, A19, 'إدخال المبالغ والتوزيع الآلي'!$E:$E, "✔ " &amp; "9030*"))</f>
        <v>0</v>
      </c>
      <c r="D19" s="14">
        <f>IF(A19="", "", SUMIFS('إدخال المبالغ والتوزيع الآلي'!$F:$F, 'إدخال المبالغ والتوزيع الآلي'!$A:$A, A19, 'إدخال المبالغ والتوزيع الآلي'!$E:$E, "✔ " &amp; "9031*"))</f>
        <v>0</v>
      </c>
      <c r="E19" s="14">
        <f>IF(A19="", "", SUMIFS('إدخال المبالغ والتوزيع الآلي'!$F:$F, 'إدخال المبالغ والتوزيع الآلي'!$A:$A, A19, 'إدخال المبالغ والتوزيع الآلي'!$E:$E, "✔ " &amp; "9032*"))</f>
        <v>0</v>
      </c>
      <c r="F19" s="12">
        <f>IF(A19="", "", SUMIFS('إدخال المبالغ والتوزيع الآلي'!$F:$F, 'إدخال المبالغ والتوزيع الآلي'!$A:$A, A19, 'إدخال المبالغ والتوزيع الآلي'!$E:$E, "✔ " &amp; "9033*"))</f>
        <v>0</v>
      </c>
      <c r="G19" s="14">
        <f>IF(A19="", "", SUMIFS('إدخال المبالغ والتوزيع الآلي'!$F:$F, 'إدخال المبالغ والتوزيع الآلي'!$A:$A, A19, 'إدخال المبالغ والتوزيع الآلي'!$E:$E, "✔ " &amp; "9034*"))</f>
        <v>0</v>
      </c>
      <c r="H19" s="14">
        <f>IF(A19="", "", SUMIFS('إدخال المبالغ والتوزيع الآلي'!$F:$F, 'إدخال المبالغ والتوزيع الآلي'!$A:$A, A19, 'إدخال المبالغ والتوزيع الآلي'!$E:$E, "✔ " &amp; "9039*"))</f>
        <v>0</v>
      </c>
    </row>
    <row r="20" spans="1:8" ht="15" customHeight="1" x14ac:dyDescent="0.2">
      <c r="A20" s="7" t="s">
        <v>209</v>
      </c>
      <c r="B20" s="8" t="s">
        <v>210</v>
      </c>
      <c r="C20" s="9">
        <f>IF(A20="", "", SUMIFS('إدخال المبالغ والتوزيع الآلي'!$F:$F, 'إدخال المبالغ والتوزيع الآلي'!$A:$A, A20, 'إدخال المبالغ والتوزيع الآلي'!$E:$E, "✔ " &amp; "9030*"))</f>
        <v>0</v>
      </c>
      <c r="D20" s="9">
        <f>IF(A20="", "", SUMIFS('إدخال المبالغ والتوزيع الآلي'!$F:$F, 'إدخال المبالغ والتوزيع الآلي'!$A:$A, A20, 'إدخال المبالغ والتوزيع الآلي'!$E:$E, "✔ " &amp; "9031*"))</f>
        <v>0</v>
      </c>
      <c r="E20" s="13">
        <f>IF(A20="", "", SUMIFS('إدخال المبالغ والتوزيع الآلي'!$F:$F, 'إدخال المبالغ والتوزيع الآلي'!$A:$A, A20, 'إدخال المبالغ والتوزيع الآلي'!$E:$E, "✔ " &amp; "9032*"))</f>
        <v>0</v>
      </c>
      <c r="F20" s="9">
        <f>IF(A20="", "", SUMIFS('إدخال المبالغ والتوزيع الآلي'!$F:$F, 'إدخال المبالغ والتوزيع الآلي'!$A:$A, A20, 'إدخال المبالغ والتوزيع الآلي'!$E:$E, "✔ " &amp; "9033*"))</f>
        <v>0</v>
      </c>
      <c r="G20" s="13">
        <f>IF(A20="", "", SUMIFS('إدخال المبالغ والتوزيع الآلي'!$F:$F, 'إدخال المبالغ والتوزيع الآلي'!$A:$A, A20, 'إدخال المبالغ والتوزيع الآلي'!$E:$E, "✔ " &amp; "9034*"))</f>
        <v>0</v>
      </c>
      <c r="H20" s="13">
        <f>IF(A20="", "", SUMIFS('إدخال المبالغ والتوزيع الآلي'!$F:$F, 'إدخال المبالغ والتوزيع الآلي'!$A:$A, A20, 'إدخال المبالغ والتوزيع الآلي'!$E:$E, "✔ " &amp; "9039*"))</f>
        <v>0</v>
      </c>
    </row>
    <row r="21" spans="1:8" ht="15" customHeight="1" x14ac:dyDescent="0.2">
      <c r="A21" s="10" t="s">
        <v>215</v>
      </c>
      <c r="B21" s="11" t="s">
        <v>216</v>
      </c>
      <c r="C21" s="14">
        <f>IF(A21="", "", SUMIFS('إدخال المبالغ والتوزيع الآلي'!$F:$F, 'إدخال المبالغ والتوزيع الآلي'!$A:$A, A21, 'إدخال المبالغ والتوزيع الآلي'!$E:$E, "✔ " &amp; "9030*"))</f>
        <v>0</v>
      </c>
      <c r="D21" s="14">
        <f>IF(A21="", "", SUMIFS('إدخال المبالغ والتوزيع الآلي'!$F:$F, 'إدخال المبالغ والتوزيع الآلي'!$A:$A, A21, 'إدخال المبالغ والتوزيع الآلي'!$E:$E, "✔ " &amp; "9031*"))</f>
        <v>0</v>
      </c>
      <c r="E21" s="14">
        <f>IF(A21="", "", SUMIFS('إدخال المبالغ والتوزيع الآلي'!$F:$F, 'إدخال المبالغ والتوزيع الآلي'!$A:$A, A21, 'إدخال المبالغ والتوزيع الآلي'!$E:$E, "✔ " &amp; "9032*"))</f>
        <v>0</v>
      </c>
      <c r="F21" s="12">
        <f>IF(A21="", "", SUMIFS('إدخال المبالغ والتوزيع الآلي'!$F:$F, 'إدخال المبالغ والتوزيع الآلي'!$A:$A, A21, 'إدخال المبالغ والتوزيع الآلي'!$E:$E, "✔ " &amp; "9033*"))</f>
        <v>0</v>
      </c>
      <c r="G21" s="14">
        <f>IF(A21="", "", SUMIFS('إدخال المبالغ والتوزيع الآلي'!$F:$F, 'إدخال المبالغ والتوزيع الآلي'!$A:$A, A21, 'إدخال المبالغ والتوزيع الآلي'!$E:$E, "✔ " &amp; "9034*"))</f>
        <v>0</v>
      </c>
      <c r="H21" s="14">
        <f>IF(A21="", "", SUMIFS('إدخال المبالغ والتوزيع الآلي'!$F:$F, 'إدخال المبالغ والتوزيع الآلي'!$A:$A, A21, 'إدخال المبالغ والتوزيع الآلي'!$E:$E, "✔ " &amp; "9039*"))</f>
        <v>0</v>
      </c>
    </row>
    <row r="22" spans="1:8" ht="15" customHeight="1" x14ac:dyDescent="0.2">
      <c r="A22" s="7" t="s">
        <v>217</v>
      </c>
      <c r="B22" s="8" t="s">
        <v>218</v>
      </c>
      <c r="C22" s="13">
        <f>IF(A22="", "", SUMIFS('إدخال المبالغ والتوزيع الآلي'!$F:$F, 'إدخال المبالغ والتوزيع الآلي'!$A:$A, A22, 'إدخال المبالغ والتوزيع الآلي'!$E:$E, "✔ " &amp; "9030*"))</f>
        <v>0</v>
      </c>
      <c r="D22" s="13">
        <f>IF(A22="", "", SUMIFS('إدخال المبالغ والتوزيع الآلي'!$F:$F, 'إدخال المبالغ والتوزيع الآلي'!$A:$A, A22, 'إدخال المبالغ والتوزيع الآلي'!$E:$E, "✔ " &amp; "9031*"))</f>
        <v>0</v>
      </c>
      <c r="E22" s="13">
        <f>IF(A22="", "", SUMIFS('إدخال المبالغ والتوزيع الآلي'!$F:$F, 'إدخال المبالغ والتوزيع الآلي'!$A:$A, A22, 'إدخال المبالغ والتوزيع الآلي'!$E:$E, "✔ " &amp; "9032*"))</f>
        <v>0</v>
      </c>
      <c r="F22" s="9">
        <f>IF(A22="", "", SUMIFS('إدخال المبالغ والتوزيع الآلي'!$F:$F, 'إدخال المبالغ والتوزيع الآلي'!$A:$A, A22, 'إدخال المبالغ والتوزيع الآلي'!$E:$E, "✔ " &amp; "9033*"))</f>
        <v>0</v>
      </c>
      <c r="G22" s="13">
        <f>IF(A22="", "", SUMIFS('إدخال المبالغ والتوزيع الآلي'!$F:$F, 'إدخال المبالغ والتوزيع الآلي'!$A:$A, A22, 'إدخال المبالغ والتوزيع الآلي'!$E:$E, "✔ " &amp; "9034*"))</f>
        <v>0</v>
      </c>
      <c r="H22" s="13">
        <f>IF(A22="", "", SUMIFS('إدخال المبالغ والتوزيع الآلي'!$F:$F, 'إدخال المبالغ والتوزيع الآلي'!$A:$A, A22, 'إدخال المبالغ والتوزيع الآلي'!$E:$E, "✔ " &amp; "9039*"))</f>
        <v>0</v>
      </c>
    </row>
    <row r="23" spans="1:8" ht="15" customHeight="1" x14ac:dyDescent="0.2">
      <c r="A23" s="10" t="s">
        <v>221</v>
      </c>
      <c r="B23" s="11" t="s">
        <v>222</v>
      </c>
      <c r="C23" s="14">
        <f>IF(A23="", "", SUMIFS('إدخال المبالغ والتوزيع الآلي'!$F:$F, 'إدخال المبالغ والتوزيع الآلي'!$A:$A, A23, 'إدخال المبالغ والتوزيع الآلي'!$E:$E, "✔ " &amp; "9030*"))</f>
        <v>0</v>
      </c>
      <c r="D23" s="12">
        <f>IF(A23="", "", SUMIFS('إدخال المبالغ والتوزيع الآلي'!$F:$F, 'إدخال المبالغ والتوزيع الآلي'!$A:$A, A23, 'إدخال المبالغ والتوزيع الآلي'!$E:$E, "✔ " &amp; "9031*"))</f>
        <v>0</v>
      </c>
      <c r="E23" s="12">
        <f>IF(A23="", "", SUMIFS('إدخال المبالغ والتوزيع الآلي'!$F:$F, 'إدخال المبالغ والتوزيع الآلي'!$A:$A, A23, 'إدخال المبالغ والتوزيع الآلي'!$E:$E, "✔ " &amp; "9032*"))</f>
        <v>0</v>
      </c>
      <c r="F23" s="12">
        <f>IF(A23="", "", SUMIFS('إدخال المبالغ والتوزيع الآلي'!$F:$F, 'إدخال المبالغ والتوزيع الآلي'!$A:$A, A23, 'إدخال المبالغ والتوزيع الآلي'!$E:$E, "✔ " &amp; "9033*"))</f>
        <v>0</v>
      </c>
      <c r="G23" s="12">
        <f>IF(A23="", "", SUMIFS('إدخال المبالغ والتوزيع الآلي'!$F:$F, 'إدخال المبالغ والتوزيع الآلي'!$A:$A, A23, 'إدخال المبالغ والتوزيع الآلي'!$E:$E, "✔ " &amp; "9034*"))</f>
        <v>0</v>
      </c>
      <c r="H23" s="12">
        <f>IF(A23="", "", SUMIFS('إدخال المبالغ والتوزيع الآلي'!$F:$F, 'إدخال المبالغ والتوزيع الآلي'!$A:$A, A23, 'إدخال المبالغ والتوزيع الآلي'!$E:$E, "✔ " &amp; "9039*"))</f>
        <v>0</v>
      </c>
    </row>
    <row r="24" spans="1:8" ht="15" customHeight="1" x14ac:dyDescent="0.2">
      <c r="A24" s="7" t="s">
        <v>223</v>
      </c>
      <c r="B24" s="8" t="s">
        <v>224</v>
      </c>
      <c r="C24" s="13">
        <f>IF(A24="", "", SUMIFS('إدخال المبالغ والتوزيع الآلي'!$F:$F, 'إدخال المبالغ والتوزيع الآلي'!$A:$A, A24, 'إدخال المبالغ والتوزيع الآلي'!$E:$E, "✔ " &amp; "9030*"))</f>
        <v>0</v>
      </c>
      <c r="D24" s="13">
        <f>IF(A24="", "", SUMIFS('إدخال المبالغ والتوزيع الآلي'!$F:$F, 'إدخال المبالغ والتوزيع الآلي'!$A:$A, A24, 'إدخال المبالغ والتوزيع الآلي'!$E:$E, "✔ " &amp; "9031*"))</f>
        <v>0</v>
      </c>
      <c r="E24" s="13">
        <f>IF(A24="", "", SUMIFS('إدخال المبالغ والتوزيع الآلي'!$F:$F, 'إدخال المبالغ والتوزيع الآلي'!$A:$A, A24, 'إدخال المبالغ والتوزيع الآلي'!$E:$E, "✔ " &amp; "9032*"))</f>
        <v>0</v>
      </c>
      <c r="F24" s="9">
        <f>IF(A24="", "", SUMIFS('إدخال المبالغ والتوزيع الآلي'!$F:$F, 'إدخال المبالغ والتوزيع الآلي'!$A:$A, A24, 'إدخال المبالغ والتوزيع الآلي'!$E:$E, "✔ " &amp; "9033*"))</f>
        <v>0</v>
      </c>
      <c r="G24" s="13">
        <f>IF(A24="", "", SUMIFS('إدخال المبالغ والتوزيع الآلي'!$F:$F, 'إدخال المبالغ والتوزيع الآلي'!$A:$A, A24, 'إدخال المبالغ والتوزيع الآلي'!$E:$E, "✔ " &amp; "9034*"))</f>
        <v>0</v>
      </c>
      <c r="H24" s="13">
        <f>IF(A24="", "", SUMIFS('إدخال المبالغ والتوزيع الآلي'!$F:$F, 'إدخال المبالغ والتوزيع الآلي'!$A:$A, A24, 'إدخال المبالغ والتوزيع الآلي'!$E:$E, "✔ " &amp; "9039*"))</f>
        <v>0</v>
      </c>
    </row>
    <row r="25" spans="1:8" ht="15" customHeight="1" x14ac:dyDescent="0.2">
      <c r="A25" s="10" t="s">
        <v>225</v>
      </c>
      <c r="B25" s="11" t="s">
        <v>226</v>
      </c>
      <c r="C25" s="14">
        <f>IF(A25="", "", SUMIFS('إدخال المبالغ والتوزيع الآلي'!$F:$F, 'إدخال المبالغ والتوزيع الآلي'!$A:$A, A25, 'إدخال المبالغ والتوزيع الآلي'!$E:$E, "✔ " &amp; "9030*"))</f>
        <v>0</v>
      </c>
      <c r="D25" s="14">
        <f>IF(A25="", "", SUMIFS('إدخال المبالغ والتوزيع الآلي'!$F:$F, 'إدخال المبالغ والتوزيع الآلي'!$A:$A, A25, 'إدخال المبالغ والتوزيع الآلي'!$E:$E, "✔ " &amp; "9031*"))</f>
        <v>0</v>
      </c>
      <c r="E25" s="14">
        <f>IF(A25="", "", SUMIFS('إدخال المبالغ والتوزيع الآلي'!$F:$F, 'إدخال المبالغ والتوزيع الآلي'!$A:$A, A25, 'إدخال المبالغ والتوزيع الآلي'!$E:$E, "✔ " &amp; "9032*"))</f>
        <v>0</v>
      </c>
      <c r="F25" s="12">
        <f>IF(A25="", "", SUMIFS('إدخال المبالغ والتوزيع الآلي'!$F:$F, 'إدخال المبالغ والتوزيع الآلي'!$A:$A, A25, 'إدخال المبالغ والتوزيع الآلي'!$E:$E, "✔ " &amp; "9033*"))</f>
        <v>0</v>
      </c>
      <c r="G25" s="14">
        <f>IF(A25="", "", SUMIFS('إدخال المبالغ والتوزيع الآلي'!$F:$F, 'إدخال المبالغ والتوزيع الآلي'!$A:$A, A25, 'إدخال المبالغ والتوزيع الآلي'!$E:$E, "✔ " &amp; "9034*"))</f>
        <v>0</v>
      </c>
      <c r="H25" s="14">
        <f>IF(A25="", "", SUMIFS('إدخال المبالغ والتوزيع الآلي'!$F:$F, 'إدخال المبالغ والتوزيع الآلي'!$A:$A, A25, 'إدخال المبالغ والتوزيع الآلي'!$E:$E, "✔ " &amp; "9039*"))</f>
        <v>0</v>
      </c>
    </row>
    <row r="26" spans="1:8" ht="15" customHeight="1" x14ac:dyDescent="0.2">
      <c r="A26" s="7" t="s">
        <v>227</v>
      </c>
      <c r="B26" s="8" t="s">
        <v>228</v>
      </c>
      <c r="C26" s="13">
        <f>IF(A26="", "", SUMIFS('إدخال المبالغ والتوزيع الآلي'!$F:$F, 'إدخال المبالغ والتوزيع الآلي'!$A:$A, A26, 'إدخال المبالغ والتوزيع الآلي'!$E:$E, "✔ " &amp; "9030*"))</f>
        <v>0</v>
      </c>
      <c r="D26" s="13">
        <f>IF(A26="", "", SUMIFS('إدخال المبالغ والتوزيع الآلي'!$F:$F, 'إدخال المبالغ والتوزيع الآلي'!$A:$A, A26, 'إدخال المبالغ والتوزيع الآلي'!$E:$E, "✔ " &amp; "9031*"))</f>
        <v>0</v>
      </c>
      <c r="E26" s="13">
        <f>IF(A26="", "", SUMIFS('إدخال المبالغ والتوزيع الآلي'!$F:$F, 'إدخال المبالغ والتوزيع الآلي'!$A:$A, A26, 'إدخال المبالغ والتوزيع الآلي'!$E:$E, "✔ " &amp; "9032*"))</f>
        <v>0</v>
      </c>
      <c r="F26" s="9">
        <f>IF(A26="", "", SUMIFS('إدخال المبالغ والتوزيع الآلي'!$F:$F, 'إدخال المبالغ والتوزيع الآلي'!$A:$A, A26, 'إدخال المبالغ والتوزيع الآلي'!$E:$E, "✔ " &amp; "9033*"))</f>
        <v>0</v>
      </c>
      <c r="G26" s="13">
        <f>IF(A26="", "", SUMIFS('إدخال المبالغ والتوزيع الآلي'!$F:$F, 'إدخال المبالغ والتوزيع الآلي'!$A:$A, A26, 'إدخال المبالغ والتوزيع الآلي'!$E:$E, "✔ " &amp; "9034*"))</f>
        <v>0</v>
      </c>
      <c r="H26" s="13">
        <f>IF(A26="", "", SUMIFS('إدخال المبالغ والتوزيع الآلي'!$F:$F, 'إدخال المبالغ والتوزيع الآلي'!$A:$A, A26, 'إدخال المبالغ والتوزيع الآلي'!$E:$E, "✔ " &amp; "9039*"))</f>
        <v>0</v>
      </c>
    </row>
    <row r="27" spans="1:8" ht="15" customHeight="1" x14ac:dyDescent="0.2">
      <c r="A27" s="10" t="s">
        <v>229</v>
      </c>
      <c r="B27" s="11" t="s">
        <v>230</v>
      </c>
      <c r="C27" s="14">
        <f>IF(A27="", "", SUMIFS('إدخال المبالغ والتوزيع الآلي'!$F:$F, 'إدخال المبالغ والتوزيع الآلي'!$A:$A, A27, 'إدخال المبالغ والتوزيع الآلي'!$E:$E, "✔ " &amp; "9030*"))</f>
        <v>0</v>
      </c>
      <c r="D27" s="14">
        <f>IF(A27="", "", SUMIFS('إدخال المبالغ والتوزيع الآلي'!$F:$F, 'إدخال المبالغ والتوزيع الآلي'!$A:$A, A27, 'إدخال المبالغ والتوزيع الآلي'!$E:$E, "✔ " &amp; "9031*"))</f>
        <v>0</v>
      </c>
      <c r="E27" s="14">
        <f>IF(A27="", "", SUMIFS('إدخال المبالغ والتوزيع الآلي'!$F:$F, 'إدخال المبالغ والتوزيع الآلي'!$A:$A, A27, 'إدخال المبالغ والتوزيع الآلي'!$E:$E, "✔ " &amp; "9032*"))</f>
        <v>0</v>
      </c>
      <c r="F27" s="12">
        <f>IF(A27="", "", SUMIFS('إدخال المبالغ والتوزيع الآلي'!$F:$F, 'إدخال المبالغ والتوزيع الآلي'!$A:$A, A27, 'إدخال المبالغ والتوزيع الآلي'!$E:$E, "✔ " &amp; "9033*"))</f>
        <v>0</v>
      </c>
      <c r="G27" s="14">
        <f>IF(A27="", "", SUMIFS('إدخال المبالغ والتوزيع الآلي'!$F:$F, 'إدخال المبالغ والتوزيع الآلي'!$A:$A, A27, 'إدخال المبالغ والتوزيع الآلي'!$E:$E, "✔ " &amp; "9034*"))</f>
        <v>0</v>
      </c>
      <c r="H27" s="14">
        <f>IF(A27="", "", SUMIFS('إدخال المبالغ والتوزيع الآلي'!$F:$F, 'إدخال المبالغ والتوزيع الآلي'!$A:$A, A27, 'إدخال المبالغ والتوزيع الآلي'!$E:$E, "✔ " &amp; "9039*"))</f>
        <v>0</v>
      </c>
    </row>
    <row r="28" spans="1:8" ht="15" customHeight="1" x14ac:dyDescent="0.2">
      <c r="A28" s="7" t="s">
        <v>231</v>
      </c>
      <c r="B28" s="8" t="s">
        <v>232</v>
      </c>
      <c r="C28" s="13">
        <f>IF(A28="", "", SUMIFS('إدخال المبالغ والتوزيع الآلي'!$F:$F, 'إدخال المبالغ والتوزيع الآلي'!$A:$A, A28, 'إدخال المبالغ والتوزيع الآلي'!$E:$E, "✔ " &amp; "9030*"))</f>
        <v>0</v>
      </c>
      <c r="D28" s="13">
        <f>IF(A28="", "", SUMIFS('إدخال المبالغ والتوزيع الآلي'!$F:$F, 'إدخال المبالغ والتوزيع الآلي'!$A:$A, A28, 'إدخال المبالغ والتوزيع الآلي'!$E:$E, "✔ " &amp; "9031*"))</f>
        <v>0</v>
      </c>
      <c r="E28" s="13">
        <f>IF(A28="", "", SUMIFS('إدخال المبالغ والتوزيع الآلي'!$F:$F, 'إدخال المبالغ والتوزيع الآلي'!$A:$A, A28, 'إدخال المبالغ والتوزيع الآلي'!$E:$E, "✔ " &amp; "9032*"))</f>
        <v>0</v>
      </c>
      <c r="F28" s="9">
        <f>IF(A28="", "", SUMIFS('إدخال المبالغ والتوزيع الآلي'!$F:$F, 'إدخال المبالغ والتوزيع الآلي'!$A:$A, A28, 'إدخال المبالغ والتوزيع الآلي'!$E:$E, "✔ " &amp; "9033*"))</f>
        <v>0</v>
      </c>
      <c r="G28" s="13">
        <f>IF(A28="", "", SUMIFS('إدخال المبالغ والتوزيع الآلي'!$F:$F, 'إدخال المبالغ والتوزيع الآلي'!$A:$A, A28, 'إدخال المبالغ والتوزيع الآلي'!$E:$E, "✔ " &amp; "9034*"))</f>
        <v>0</v>
      </c>
      <c r="H28" s="13">
        <f>IF(A28="", "", SUMIFS('إدخال المبالغ والتوزيع الآلي'!$F:$F, 'إدخال المبالغ والتوزيع الآلي'!$A:$A, A28, 'إدخال المبالغ والتوزيع الآلي'!$E:$E, "✔ " &amp; "9039*"))</f>
        <v>0</v>
      </c>
    </row>
    <row r="29" spans="1:8" ht="15" customHeight="1" x14ac:dyDescent="0.2">
      <c r="A29" s="10" t="s">
        <v>235</v>
      </c>
      <c r="B29" s="11" t="s">
        <v>236</v>
      </c>
      <c r="C29" s="14">
        <f>IF(A29="", "", SUMIFS('إدخال المبالغ والتوزيع الآلي'!$F:$F, 'إدخال المبالغ والتوزيع الآلي'!$A:$A, A29, 'إدخال المبالغ والتوزيع الآلي'!$E:$E, "✔ " &amp; "9030*"))</f>
        <v>0</v>
      </c>
      <c r="D29" s="14">
        <f>IF(A29="", "", SUMIFS('إدخال المبالغ والتوزيع الآلي'!$F:$F, 'إدخال المبالغ والتوزيع الآلي'!$A:$A, A29, 'إدخال المبالغ والتوزيع الآلي'!$E:$E, "✔ " &amp; "9031*"))</f>
        <v>0</v>
      </c>
      <c r="E29" s="14">
        <f>IF(A29="", "", SUMIFS('إدخال المبالغ والتوزيع الآلي'!$F:$F, 'إدخال المبالغ والتوزيع الآلي'!$A:$A, A29, 'إدخال المبالغ والتوزيع الآلي'!$E:$E, "✔ " &amp; "9032*"))</f>
        <v>0</v>
      </c>
      <c r="F29" s="12">
        <f>IF(A29="", "", SUMIFS('إدخال المبالغ والتوزيع الآلي'!$F:$F, 'إدخال المبالغ والتوزيع الآلي'!$A:$A, A29, 'إدخال المبالغ والتوزيع الآلي'!$E:$E, "✔ " &amp; "9033*"))</f>
        <v>0</v>
      </c>
      <c r="G29" s="14">
        <f>IF(A29="", "", SUMIFS('إدخال المبالغ والتوزيع الآلي'!$F:$F, 'إدخال المبالغ والتوزيع الآلي'!$A:$A, A29, 'إدخال المبالغ والتوزيع الآلي'!$E:$E, "✔ " &amp; "9034*"))</f>
        <v>0</v>
      </c>
      <c r="H29" s="14">
        <f>IF(A29="", "", SUMIFS('إدخال المبالغ والتوزيع الآلي'!$F:$F, 'إدخال المبالغ والتوزيع الآلي'!$A:$A, A29, 'إدخال المبالغ والتوزيع الآلي'!$E:$E, "✔ " &amp; "9039*"))</f>
        <v>0</v>
      </c>
    </row>
    <row r="30" spans="1:8" ht="15" customHeight="1" x14ac:dyDescent="0.2">
      <c r="A30" s="7" t="s">
        <v>101</v>
      </c>
      <c r="B30" s="8" t="s">
        <v>102</v>
      </c>
      <c r="C30" s="13">
        <f>IF(A30="", "", SUMIFS('إدخال المبالغ والتوزيع الآلي'!$F:$F, 'إدخال المبالغ والتوزيع الآلي'!$A:$A, A30, 'إدخال المبالغ والتوزيع الآلي'!$E:$E, "✔ " &amp; "9030*"))</f>
        <v>0</v>
      </c>
      <c r="D30" s="13">
        <f>IF(A30="", "", SUMIFS('إدخال المبالغ والتوزيع الآلي'!$F:$F, 'إدخال المبالغ والتوزيع الآلي'!$A:$A, A30, 'إدخال المبالغ والتوزيع الآلي'!$E:$E, "✔ " &amp; "9031*"))</f>
        <v>0</v>
      </c>
      <c r="E30" s="13">
        <f>IF(A30="", "", SUMIFS('إدخال المبالغ والتوزيع الآلي'!$F:$F, 'إدخال المبالغ والتوزيع الآلي'!$A:$A, A30, 'إدخال المبالغ والتوزيع الآلي'!$E:$E, "✔ " &amp; "9032*"))</f>
        <v>0</v>
      </c>
      <c r="F30" s="9">
        <f>IF(A30="", "", SUMIFS('إدخال المبالغ والتوزيع الآلي'!$F:$F, 'إدخال المبالغ والتوزيع الآلي'!$A:$A, A30, 'إدخال المبالغ والتوزيع الآلي'!$E:$E, "✔ " &amp; "9033*"))</f>
        <v>0</v>
      </c>
      <c r="G30" s="13">
        <f>IF(A30="", "", SUMIFS('إدخال المبالغ والتوزيع الآلي'!$F:$F, 'إدخال المبالغ والتوزيع الآلي'!$A:$A, A30, 'إدخال المبالغ والتوزيع الآلي'!$E:$E, "✔ " &amp; "9034*"))</f>
        <v>0</v>
      </c>
      <c r="H30" s="13">
        <f>IF(A30="", "", SUMIFS('إدخال المبالغ والتوزيع الآلي'!$F:$F, 'إدخال المبالغ والتوزيع الآلي'!$A:$A, A30, 'إدخال المبالغ والتوزيع الآلي'!$E:$E, "✔ " &amp; "9039*"))</f>
        <v>0</v>
      </c>
    </row>
    <row r="31" spans="1:8" ht="15" customHeight="1" x14ac:dyDescent="0.2">
      <c r="A31" s="10" t="s">
        <v>105</v>
      </c>
      <c r="B31" s="11" t="s">
        <v>263</v>
      </c>
      <c r="C31" s="14">
        <f>IF(A31="", "", SUMIFS('إدخال المبالغ والتوزيع الآلي'!$F:$F, 'إدخال المبالغ والتوزيع الآلي'!$A:$A, A31, 'إدخال المبالغ والتوزيع الآلي'!$E:$E, "✔ " &amp; "9030*"))</f>
        <v>0</v>
      </c>
      <c r="D31" s="14">
        <f>IF(A31="", "", SUMIFS('إدخال المبالغ والتوزيع الآلي'!$F:$F, 'إدخال المبالغ والتوزيع الآلي'!$A:$A, A31, 'إدخال المبالغ والتوزيع الآلي'!$E:$E, "✔ " &amp; "9031*"))</f>
        <v>0</v>
      </c>
      <c r="E31" s="14">
        <f>IF(A31="", "", SUMIFS('إدخال المبالغ والتوزيع الآلي'!$F:$F, 'إدخال المبالغ والتوزيع الآلي'!$A:$A, A31, 'إدخال المبالغ والتوزيع الآلي'!$E:$E, "✔ " &amp; "9032*"))</f>
        <v>0</v>
      </c>
      <c r="F31" s="12">
        <f>IF(A31="", "", SUMIFS('إدخال المبالغ والتوزيع الآلي'!$F:$F, 'إدخال المبالغ والتوزيع الآلي'!$A:$A, A31, 'إدخال المبالغ والتوزيع الآلي'!$E:$E, "✔ " &amp; "9033*"))</f>
        <v>0</v>
      </c>
      <c r="G31" s="14">
        <f>IF(A31="", "", SUMIFS('إدخال المبالغ والتوزيع الآلي'!$F:$F, 'إدخال المبالغ والتوزيع الآلي'!$A:$A, A31, 'إدخال المبالغ والتوزيع الآلي'!$E:$E, "✔ " &amp; "9034*"))</f>
        <v>0</v>
      </c>
      <c r="H31" s="14">
        <f>IF(A31="", "", SUMIFS('إدخال المبالغ والتوزيع الآلي'!$F:$F, 'إدخال المبالغ والتوزيع الآلي'!$A:$A, A31, 'إدخال المبالغ والتوزيع الآلي'!$E:$E, "✔ " &amp; "9039*"))</f>
        <v>0</v>
      </c>
    </row>
    <row r="32" spans="1:8" x14ac:dyDescent="0.15">
      <c r="A32" s="39" t="s">
        <v>111</v>
      </c>
      <c r="B32" s="33"/>
      <c r="C32" s="33"/>
      <c r="D32" s="33"/>
      <c r="E32" s="33"/>
      <c r="F32" s="33"/>
      <c r="G32" s="33"/>
      <c r="H32" s="33"/>
    </row>
    <row r="33" spans="1:8" ht="15" customHeight="1" x14ac:dyDescent="0.2">
      <c r="A33" s="7" t="s">
        <v>162</v>
      </c>
      <c r="B33" s="8" t="s">
        <v>163</v>
      </c>
      <c r="C33" s="13">
        <f>IF(A33="", "", SUMIFS('إدخال المبالغ والتوزيع الآلي'!$F:$F, 'إدخال المبالغ والتوزيع الآلي'!$A:$A, A33, 'إدخال المبالغ والتوزيع الآلي'!$E:$E, "✔ " &amp; "9030*"))</f>
        <v>0</v>
      </c>
      <c r="D33" s="13">
        <f>IF(A33="", "", SUMIFS('إدخال المبالغ والتوزيع الآلي'!$F:$F, 'إدخال المبالغ والتوزيع الآلي'!$A:$A, A33, 'إدخال المبالغ والتوزيع الآلي'!$E:$E, "✔ " &amp; "9031*"))</f>
        <v>0</v>
      </c>
      <c r="E33" s="13">
        <f>IF(A33="", "", SUMIFS('إدخال المبالغ والتوزيع الآلي'!$F:$F, 'إدخال المبالغ والتوزيع الآلي'!$A:$A, A33, 'إدخال المبالغ والتوزيع الآلي'!$E:$E, "✔ " &amp; "9032*"))</f>
        <v>0</v>
      </c>
      <c r="F33" s="13">
        <f>IF(A33="", "", SUMIFS('إدخال المبالغ والتوزيع الآلي'!$F:$F, 'إدخال المبالغ والتوزيع الآلي'!$A:$A, A33, 'إدخال المبالغ والتوزيع الآلي'!$E:$E, "✔ " &amp; "9033*"))</f>
        <v>0</v>
      </c>
      <c r="G33" s="13">
        <f>IF(A33="", "", SUMIFS('إدخال المبالغ والتوزيع الآلي'!$F:$F, 'إدخال المبالغ والتوزيع الآلي'!$A:$A, A33, 'إدخال المبالغ والتوزيع الآلي'!$E:$E, "✔ " &amp; "9034*"))</f>
        <v>0</v>
      </c>
      <c r="H33" s="13">
        <f>IF(A33="", "", SUMIFS('إدخال المبالغ والتوزيع الآلي'!$F:$F, 'إدخال المبالغ والتوزيع الآلي'!$A:$A, A33, 'إدخال المبالغ والتوزيع الآلي'!$E:$E, "✔ " &amp; "9039*"))</f>
        <v>0</v>
      </c>
    </row>
    <row r="34" spans="1:8" ht="15" customHeight="1" x14ac:dyDescent="0.2">
      <c r="A34" s="10" t="s">
        <v>164</v>
      </c>
      <c r="B34" s="11" t="s">
        <v>165</v>
      </c>
      <c r="C34" s="14">
        <f>IF(A34="", "", SUMIFS('إدخال المبالغ والتوزيع الآلي'!$F:$F, 'إدخال المبالغ والتوزيع الآلي'!$A:$A, A34, 'إدخال المبالغ والتوزيع الآلي'!$E:$E, "✔ " &amp; "9030*"))</f>
        <v>0</v>
      </c>
      <c r="D34" s="14">
        <f>IF(A34="", "", SUMIFS('إدخال المبالغ والتوزيع الآلي'!$F:$F, 'إدخال المبالغ والتوزيع الآلي'!$A:$A, A34, 'إدخال المبالغ والتوزيع الآلي'!$E:$E, "✔ " &amp; "9031*"))</f>
        <v>0</v>
      </c>
      <c r="E34" s="14">
        <f>IF(A34="", "", SUMIFS('إدخال المبالغ والتوزيع الآلي'!$F:$F, 'إدخال المبالغ والتوزيع الآلي'!$A:$A, A34, 'إدخال المبالغ والتوزيع الآلي'!$E:$E, "✔ " &amp; "9032*"))</f>
        <v>0</v>
      </c>
      <c r="F34" s="12">
        <f>IF(A34="", "", SUMIFS('إدخال المبالغ والتوزيع الآلي'!$F:$F, 'إدخال المبالغ والتوزيع الآلي'!$A:$A, A34, 'إدخال المبالغ والتوزيع الآلي'!$E:$E, "✔ " &amp; "9033*"))</f>
        <v>0</v>
      </c>
      <c r="G34" s="14">
        <f>IF(A34="", "", SUMIFS('إدخال المبالغ والتوزيع الآلي'!$F:$F, 'إدخال المبالغ والتوزيع الآلي'!$A:$A, A34, 'إدخال المبالغ والتوزيع الآلي'!$E:$E, "✔ " &amp; "9034*"))</f>
        <v>0</v>
      </c>
      <c r="H34" s="14">
        <f>IF(A34="", "", SUMIFS('إدخال المبالغ والتوزيع الآلي'!$F:$F, 'إدخال المبالغ والتوزيع الآلي'!$A:$A, A34, 'إدخال المبالغ والتوزيع الآلي'!$E:$E, "✔ " &amp; "9039*"))</f>
        <v>0</v>
      </c>
    </row>
    <row r="35" spans="1:8" ht="15" customHeight="1" x14ac:dyDescent="0.2">
      <c r="A35" s="7" t="s">
        <v>168</v>
      </c>
      <c r="B35" s="8" t="s">
        <v>169</v>
      </c>
      <c r="C35" s="9">
        <f>IF(A35="", "", SUMIFS('إدخال المبالغ والتوزيع الآلي'!$F:$F, 'إدخال المبالغ والتوزيع الآلي'!$A:$A, A35, 'إدخال المبالغ والتوزيع الآلي'!$E:$E, "✔ " &amp; "9030*"))</f>
        <v>0</v>
      </c>
      <c r="D35" s="13">
        <f>IF(A35="", "", SUMIFS('إدخال المبالغ والتوزيع الآلي'!$F:$F, 'إدخال المبالغ والتوزيع الآلي'!$A:$A, A35, 'إدخال المبالغ والتوزيع الآلي'!$E:$E, "✔ " &amp; "9031*"))</f>
        <v>0</v>
      </c>
      <c r="E35" s="9">
        <f>IF(A35="", "", SUMIFS('إدخال المبالغ والتوزيع الآلي'!$F:$F, 'إدخال المبالغ والتوزيع الآلي'!$A:$A, A35, 'إدخال المبالغ والتوزيع الآلي'!$E:$E, "✔ " &amp; "9032*"))</f>
        <v>0</v>
      </c>
      <c r="F35" s="9">
        <f>IF(A35="", "", SUMIFS('إدخال المبالغ والتوزيع الآلي'!$F:$F, 'إدخال المبالغ والتوزيع الآلي'!$A:$A, A35, 'إدخال المبالغ والتوزيع الآلي'!$E:$E, "✔ " &amp; "9033*"))</f>
        <v>0</v>
      </c>
      <c r="G35" s="9">
        <f>IF(A35="", "", SUMIFS('إدخال المبالغ والتوزيع الآلي'!$F:$F, 'إدخال المبالغ والتوزيع الآلي'!$A:$A, A35, 'إدخال المبالغ والتوزيع الآلي'!$E:$E, "✔ " &amp; "9034*"))</f>
        <v>0</v>
      </c>
      <c r="H35" s="9">
        <f>IF(A35="", "", SUMIFS('إدخال المبالغ والتوزيع الآلي'!$F:$F, 'إدخال المبالغ والتوزيع الآلي'!$A:$A, A35, 'إدخال المبالغ والتوزيع الآلي'!$E:$E, "✔ " &amp; "9039*"))</f>
        <v>0</v>
      </c>
    </row>
    <row r="36" spans="1:8" ht="15" customHeight="1" x14ac:dyDescent="0.2">
      <c r="A36" s="10" t="s">
        <v>122</v>
      </c>
      <c r="B36" s="11" t="s">
        <v>123</v>
      </c>
      <c r="C36" s="14">
        <f>IF(A36="", "", SUMIFS('إدخال المبالغ والتوزيع الآلي'!$F:$F, 'إدخال المبالغ والتوزيع الآلي'!$A:$A, A36, 'إدخال المبالغ والتوزيع الآلي'!$E:$E, "✔ " &amp; "9030*"))</f>
        <v>0</v>
      </c>
      <c r="D36" s="14">
        <f>IF(A36="", "", SUMIFS('إدخال المبالغ والتوزيع الآلي'!$F:$F, 'إدخال المبالغ والتوزيع الآلي'!$A:$A, A36, 'إدخال المبالغ والتوزيع الآلي'!$E:$E, "✔ " &amp; "9031*"))</f>
        <v>0</v>
      </c>
      <c r="E36" s="14">
        <f>IF(A36="", "", SUMIFS('إدخال المبالغ والتوزيع الآلي'!$F:$F, 'إدخال المبالغ والتوزيع الآلي'!$A:$A, A36, 'إدخال المبالغ والتوزيع الآلي'!$E:$E, "✔ " &amp; "9032*"))</f>
        <v>0</v>
      </c>
      <c r="F36" s="14">
        <f>IF(A36="", "", SUMIFS('إدخال المبالغ والتوزيع الآلي'!$F:$F, 'إدخال المبالغ والتوزيع الآلي'!$A:$A, A36, 'إدخال المبالغ والتوزيع الآلي'!$E:$E, "✔ " &amp; "9033*"))</f>
        <v>0</v>
      </c>
      <c r="G36" s="14">
        <f>IF(A36="", "", SUMIFS('إدخال المبالغ والتوزيع الآلي'!$F:$F, 'إدخال المبالغ والتوزيع الآلي'!$A:$A, A36, 'إدخال المبالغ والتوزيع الآلي'!$E:$E, "✔ " &amp; "9034*"))</f>
        <v>0</v>
      </c>
      <c r="H36" s="14">
        <f>IF(A36="", "", SUMIFS('إدخال المبالغ والتوزيع الآلي'!$F:$F, 'إدخال المبالغ والتوزيع الآلي'!$A:$A, A36, 'إدخال المبالغ والتوزيع الآلي'!$E:$E, "✔ " &amp; "9039*"))</f>
        <v>0</v>
      </c>
    </row>
    <row r="37" spans="1:8" ht="15" customHeight="1" x14ac:dyDescent="0.2">
      <c r="A37" s="7" t="s">
        <v>124</v>
      </c>
      <c r="B37" s="8" t="s">
        <v>125</v>
      </c>
      <c r="C37" s="13">
        <f>IF(A37="", "", SUMIFS('إدخال المبالغ والتوزيع الآلي'!$F:$F, 'إدخال المبالغ والتوزيع الآلي'!$A:$A, A37, 'إدخال المبالغ والتوزيع الآلي'!$E:$E, "✔ " &amp; "9030*"))</f>
        <v>0</v>
      </c>
      <c r="D37" s="13">
        <f>IF(A37="", "", SUMIFS('إدخال المبالغ والتوزيع الآلي'!$F:$F, 'إدخال المبالغ والتوزيع الآلي'!$A:$A, A37, 'إدخال المبالغ والتوزيع الآلي'!$E:$E, "✔ " &amp; "9031*"))</f>
        <v>0</v>
      </c>
      <c r="E37" s="13">
        <f>IF(A37="", "", SUMIFS('إدخال المبالغ والتوزيع الآلي'!$F:$F, 'إدخال المبالغ والتوزيع الآلي'!$A:$A, A37, 'إدخال المبالغ والتوزيع الآلي'!$E:$E, "✔ " &amp; "9032*"))</f>
        <v>0</v>
      </c>
      <c r="F37" s="13">
        <f>IF(A37="", "", SUMIFS('إدخال المبالغ والتوزيع الآلي'!$F:$F, 'إدخال المبالغ والتوزيع الآلي'!$A:$A, A37, 'إدخال المبالغ والتوزيع الآلي'!$E:$E, "✔ " &amp; "9033*"))</f>
        <v>0</v>
      </c>
      <c r="G37" s="13">
        <f>IF(A37="", "", SUMIFS('إدخال المبالغ والتوزيع الآلي'!$F:$F, 'إدخال المبالغ والتوزيع الآلي'!$A:$A, A37, 'إدخال المبالغ والتوزيع الآلي'!$E:$E, "✔ " &amp; "9034*"))</f>
        <v>0</v>
      </c>
      <c r="H37" s="13">
        <f>IF(A37="", "", SUMIFS('إدخال المبالغ والتوزيع الآلي'!$F:$F, 'إدخال المبالغ والتوزيع الآلي'!$A:$A, A37, 'إدخال المبالغ والتوزيع الآلي'!$E:$E, "✔ " &amp; "9039*"))</f>
        <v>0</v>
      </c>
    </row>
    <row r="38" spans="1:8" ht="15" customHeight="1" x14ac:dyDescent="0.2">
      <c r="A38" s="10" t="s">
        <v>127</v>
      </c>
      <c r="B38" s="11" t="s">
        <v>264</v>
      </c>
      <c r="C38" s="14">
        <f>IF(A38="", "", SUMIFS('إدخال المبالغ والتوزيع الآلي'!$F:$F, 'إدخال المبالغ والتوزيع الآلي'!$A:$A, A38, 'إدخال المبالغ والتوزيع الآلي'!$E:$E, "✔ " &amp; "9030*"))</f>
        <v>0</v>
      </c>
      <c r="D38" s="14">
        <f>IF(A38="", "", SUMIFS('إدخال المبالغ والتوزيع الآلي'!$F:$F, 'إدخال المبالغ والتوزيع الآلي'!$A:$A, A38, 'إدخال المبالغ والتوزيع الآلي'!$E:$E, "✔ " &amp; "9031*"))</f>
        <v>0</v>
      </c>
      <c r="E38" s="14">
        <f>IF(A38="", "", SUMIFS('إدخال المبالغ والتوزيع الآلي'!$F:$F, 'إدخال المبالغ والتوزيع الآلي'!$A:$A, A38, 'إدخال المبالغ والتوزيع الآلي'!$E:$E, "✔ " &amp; "9032*"))</f>
        <v>0</v>
      </c>
      <c r="F38" s="14">
        <f>IF(A38="", "", SUMIFS('إدخال المبالغ والتوزيع الآلي'!$F:$F, 'إدخال المبالغ والتوزيع الآلي'!$A:$A, A38, 'إدخال المبالغ والتوزيع الآلي'!$E:$E, "✔ " &amp; "9033*"))</f>
        <v>0</v>
      </c>
      <c r="G38" s="14">
        <f>IF(A38="", "", SUMIFS('إدخال المبالغ والتوزيع الآلي'!$F:$F, 'إدخال المبالغ والتوزيع الآلي'!$A:$A, A38, 'إدخال المبالغ والتوزيع الآلي'!$E:$E, "✔ " &amp; "9034*"))</f>
        <v>0</v>
      </c>
      <c r="H38" s="14">
        <f>IF(A38="", "", SUMIFS('إدخال المبالغ والتوزيع الآلي'!$F:$F, 'إدخال المبالغ والتوزيع الآلي'!$A:$A, A38, 'إدخال المبالغ والتوزيع الآلي'!$E:$E, "✔ " &amp; "9039*"))</f>
        <v>0</v>
      </c>
    </row>
  </sheetData>
  <mergeCells count="4">
    <mergeCell ref="A32:H32"/>
    <mergeCell ref="A5:H5"/>
    <mergeCell ref="C3:H3"/>
    <mergeCell ref="A1:H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32"/>
  <sheetViews>
    <sheetView rightToLeft="1" workbookViewId="0"/>
  </sheetViews>
  <sheetFormatPr defaultRowHeight="13.5" x14ac:dyDescent="0.15"/>
  <cols>
    <col min="1" max="1" width="12.01171875" style="15" customWidth="1"/>
    <col min="2" max="2" width="48.0546875" style="15" customWidth="1"/>
    <col min="3" max="8" width="24.02734375" style="15" customWidth="1"/>
  </cols>
  <sheetData>
    <row r="1" spans="1:8" x14ac:dyDescent="0.15">
      <c r="A1" s="37" t="s">
        <v>265</v>
      </c>
      <c r="B1" s="33"/>
      <c r="C1" s="33"/>
      <c r="D1" s="33"/>
      <c r="E1" s="33"/>
      <c r="F1" s="33"/>
      <c r="G1" s="33"/>
      <c r="H1" s="33"/>
    </row>
    <row r="3" spans="1:8" ht="14.25" customHeight="1" x14ac:dyDescent="0.2">
      <c r="A3" s="16" t="s">
        <v>78</v>
      </c>
      <c r="B3" s="16" t="s">
        <v>79</v>
      </c>
      <c r="C3" s="40" t="s">
        <v>266</v>
      </c>
      <c r="D3" s="33"/>
      <c r="E3" s="33"/>
      <c r="F3" s="33"/>
      <c r="G3" s="33"/>
      <c r="H3" s="33"/>
    </row>
    <row r="4" spans="1:8" ht="39.950000000000003" customHeight="1" x14ac:dyDescent="0.2">
      <c r="A4" s="6"/>
      <c r="B4" s="6"/>
      <c r="C4" s="1" t="s">
        <v>267</v>
      </c>
      <c r="D4" s="1" t="s">
        <v>268</v>
      </c>
      <c r="E4" s="1" t="s">
        <v>269</v>
      </c>
      <c r="F4" s="1" t="s">
        <v>270</v>
      </c>
      <c r="G4" s="1" t="s">
        <v>271</v>
      </c>
      <c r="H4" s="1" t="s">
        <v>272</v>
      </c>
    </row>
    <row r="5" spans="1:8" x14ac:dyDescent="0.15">
      <c r="A5" s="39" t="s">
        <v>86</v>
      </c>
      <c r="B5" s="33"/>
      <c r="C5" s="33"/>
      <c r="D5" s="33"/>
      <c r="E5" s="33"/>
      <c r="F5" s="33"/>
      <c r="G5" s="33"/>
      <c r="H5" s="33"/>
    </row>
    <row r="6" spans="1:8" ht="15" customHeight="1" x14ac:dyDescent="0.2">
      <c r="A6" s="7" t="s">
        <v>181</v>
      </c>
      <c r="B6" s="8" t="s">
        <v>182</v>
      </c>
      <c r="C6" s="13">
        <f>IF(A6="", "", SUMIFS('إدخال المبالغ والتوزيع الآلي'!$F:$F, 'إدخال المبالغ والتوزيع الآلي'!$A:$A, A6, 'إدخال المبالغ والتوزيع الآلي'!$E:$E, "✔ " &amp; "9040*"))</f>
        <v>0</v>
      </c>
      <c r="D6" s="9">
        <f>IF(A6="", "", SUMIFS('إدخال المبالغ والتوزيع الآلي'!$F:$F, 'إدخال المبالغ والتوزيع الآلي'!$A:$A, A6, 'إدخال المبالغ والتوزيع الآلي'!$E:$E, "✔ " &amp; "9041*"))</f>
        <v>0</v>
      </c>
      <c r="E6" s="9">
        <f>IF(A6="", "", SUMIFS('إدخال المبالغ والتوزيع الآلي'!$F:$F, 'إدخال المبالغ والتوزيع الآلي'!$A:$A, A6, 'إدخال المبالغ والتوزيع الآلي'!$E:$E, "✔ " &amp; "9042*"))</f>
        <v>0</v>
      </c>
      <c r="F6" s="9">
        <f>IF(A6="", "", SUMIFS('إدخال المبالغ والتوزيع الآلي'!$F:$F, 'إدخال المبالغ والتوزيع الآلي'!$A:$A, A6, 'إدخال المبالغ والتوزيع الآلي'!$E:$E, "✔ " &amp; "9043*"))</f>
        <v>0</v>
      </c>
      <c r="G6" s="9">
        <f>IF(A6="", "", SUMIFS('إدخال المبالغ والتوزيع الآلي'!$F:$F, 'إدخال المبالغ والتوزيع الآلي'!$A:$A, A6, 'إدخال المبالغ والتوزيع الآلي'!$E:$E, "✔ " &amp; "9044*"))</f>
        <v>0</v>
      </c>
      <c r="H6" s="9">
        <f>IF(A6="", "", SUMIFS('إدخال المبالغ والتوزيع الآلي'!$F:$F, 'إدخال المبالغ والتوزيع الآلي'!$A:$A, A6, 'إدخال المبالغ والتوزيع الآلي'!$E:$E, "✔ " &amp; "9049*"))</f>
        <v>0</v>
      </c>
    </row>
    <row r="7" spans="1:8" ht="15" customHeight="1" x14ac:dyDescent="0.2">
      <c r="A7" s="10" t="s">
        <v>183</v>
      </c>
      <c r="B7" s="11" t="s">
        <v>184</v>
      </c>
      <c r="C7" s="14">
        <f>IF(A7="", "", SUMIFS('إدخال المبالغ والتوزيع الآلي'!$F:$F, 'إدخال المبالغ والتوزيع الآلي'!$A:$A, A7, 'إدخال المبالغ والتوزيع الآلي'!$E:$E, "✔ " &amp; "9040*"))</f>
        <v>0</v>
      </c>
      <c r="D7" s="14">
        <f>IF(A7="", "", SUMIFS('إدخال المبالغ والتوزيع الآلي'!$F:$F, 'إدخال المبالغ والتوزيع الآلي'!$A:$A, A7, 'إدخال المبالغ والتوزيع الآلي'!$E:$E, "✔ " &amp; "9041*"))</f>
        <v>0</v>
      </c>
      <c r="E7" s="14">
        <f>IF(A7="", "", SUMIFS('إدخال المبالغ والتوزيع الآلي'!$F:$F, 'إدخال المبالغ والتوزيع الآلي'!$A:$A, A7, 'إدخال المبالغ والتوزيع الآلي'!$E:$E, "✔ " &amp; "9042*"))</f>
        <v>0</v>
      </c>
      <c r="F7" s="14">
        <f>IF(A7="", "", SUMIFS('إدخال المبالغ والتوزيع الآلي'!$F:$F, 'إدخال المبالغ والتوزيع الآلي'!$A:$A, A7, 'إدخال المبالغ والتوزيع الآلي'!$E:$E, "✔ " &amp; "9043*"))</f>
        <v>0</v>
      </c>
      <c r="G7" s="12">
        <f>IF(A7="", "", SUMIFS('إدخال المبالغ والتوزيع الآلي'!$F:$F, 'إدخال المبالغ والتوزيع الآلي'!$A:$A, A7, 'إدخال المبالغ والتوزيع الآلي'!$E:$E, "✔ " &amp; "9044*"))</f>
        <v>0</v>
      </c>
      <c r="H7" s="14">
        <f>IF(A7="", "", SUMIFS('إدخال المبالغ والتوزيع الآلي'!$F:$F, 'إدخال المبالغ والتوزيع الآلي'!$A:$A, A7, 'إدخال المبالغ والتوزيع الآلي'!$E:$E, "✔ " &amp; "9049*"))</f>
        <v>0</v>
      </c>
    </row>
    <row r="8" spans="1:8" ht="15" customHeight="1" x14ac:dyDescent="0.2">
      <c r="A8" s="7" t="s">
        <v>273</v>
      </c>
      <c r="B8" s="8" t="s">
        <v>274</v>
      </c>
      <c r="C8" s="13">
        <f>IF(A8="", "", SUMIFS('إدخال المبالغ والتوزيع الآلي'!$F:$F, 'إدخال المبالغ والتوزيع الآلي'!$A:$A, A8, 'إدخال المبالغ والتوزيع الآلي'!$E:$E, "✔ " &amp; "9040*"))</f>
        <v>0</v>
      </c>
      <c r="D8" s="13">
        <f>IF(A8="", "", SUMIFS('إدخال المبالغ والتوزيع الآلي'!$F:$F, 'إدخال المبالغ والتوزيع الآلي'!$A:$A, A8, 'إدخال المبالغ والتوزيع الآلي'!$E:$E, "✔ " &amp; "9041*"))</f>
        <v>0</v>
      </c>
      <c r="E8" s="13">
        <f>IF(A8="", "", SUMIFS('إدخال المبالغ والتوزيع الآلي'!$F:$F, 'إدخال المبالغ والتوزيع الآلي'!$A:$A, A8, 'إدخال المبالغ والتوزيع الآلي'!$E:$E, "✔ " &amp; "9042*"))</f>
        <v>0</v>
      </c>
      <c r="F8" s="13">
        <f>IF(A8="", "", SUMIFS('إدخال المبالغ والتوزيع الآلي'!$F:$F, 'إدخال المبالغ والتوزيع الآلي'!$A:$A, A8, 'إدخال المبالغ والتوزيع الآلي'!$E:$E, "✔ " &amp; "9043*"))</f>
        <v>0</v>
      </c>
      <c r="G8" s="9">
        <f>IF(A8="", "", SUMIFS('إدخال المبالغ والتوزيع الآلي'!$F:$F, 'إدخال المبالغ والتوزيع الآلي'!$A:$A, A8, 'إدخال المبالغ والتوزيع الآلي'!$E:$E, "✔ " &amp; "9044*"))</f>
        <v>0</v>
      </c>
      <c r="H8" s="13">
        <f>IF(A8="", "", SUMIFS('إدخال المبالغ والتوزيع الآلي'!$F:$F, 'إدخال المبالغ والتوزيع الآلي'!$A:$A, A8, 'إدخال المبالغ والتوزيع الآلي'!$E:$E, "✔ " &amp; "9049*"))</f>
        <v>0</v>
      </c>
    </row>
    <row r="9" spans="1:8" ht="15" customHeight="1" x14ac:dyDescent="0.2">
      <c r="A9" s="10" t="s">
        <v>193</v>
      </c>
      <c r="B9" s="11" t="s">
        <v>194</v>
      </c>
      <c r="C9" s="14">
        <f>IF(A9="", "", SUMIFS('إدخال المبالغ والتوزيع الآلي'!$F:$F, 'إدخال المبالغ والتوزيع الآلي'!$A:$A, A9, 'إدخال المبالغ والتوزيع الآلي'!$E:$E, "✔ " &amp; "9040*"))</f>
        <v>0</v>
      </c>
      <c r="D9" s="14">
        <f>IF(A9="", "", SUMIFS('إدخال المبالغ والتوزيع الآلي'!$F:$F, 'إدخال المبالغ والتوزيع الآلي'!$A:$A, A9, 'إدخال المبالغ والتوزيع الآلي'!$E:$E, "✔ " &amp; "9041*"))</f>
        <v>0</v>
      </c>
      <c r="E9" s="14">
        <f>IF(A9="", "", SUMIFS('إدخال المبالغ والتوزيع الآلي'!$F:$F, 'إدخال المبالغ والتوزيع الآلي'!$A:$A, A9, 'إدخال المبالغ والتوزيع الآلي'!$E:$E, "✔ " &amp; "9042*"))</f>
        <v>0</v>
      </c>
      <c r="F9" s="14">
        <f>IF(A9="", "", SUMIFS('إدخال المبالغ والتوزيع الآلي'!$F:$F, 'إدخال المبالغ والتوزيع الآلي'!$A:$A, A9, 'إدخال المبالغ والتوزيع الآلي'!$E:$E, "✔ " &amp; "9043*"))</f>
        <v>0</v>
      </c>
      <c r="G9" s="12">
        <f>IF(A9="", "", SUMIFS('إدخال المبالغ والتوزيع الآلي'!$F:$F, 'إدخال المبالغ والتوزيع الآلي'!$A:$A, A9, 'إدخال المبالغ والتوزيع الآلي'!$E:$E, "✔ " &amp; "9044*"))</f>
        <v>0</v>
      </c>
      <c r="H9" s="14">
        <f>IF(A9="", "", SUMIFS('إدخال المبالغ والتوزيع الآلي'!$F:$F, 'إدخال المبالغ والتوزيع الآلي'!$A:$A, A9, 'إدخال المبالغ والتوزيع الآلي'!$E:$E, "✔ " &amp; "9049*"))</f>
        <v>0</v>
      </c>
    </row>
    <row r="10" spans="1:8" ht="15" customHeight="1" x14ac:dyDescent="0.2">
      <c r="A10" s="7" t="s">
        <v>195</v>
      </c>
      <c r="B10" s="8" t="s">
        <v>196</v>
      </c>
      <c r="C10" s="13">
        <f>IF(A10="", "", SUMIFS('إدخال المبالغ والتوزيع الآلي'!$F:$F, 'إدخال المبالغ والتوزيع الآلي'!$A:$A, A10, 'إدخال المبالغ والتوزيع الآلي'!$E:$E, "✔ " &amp; "9040*"))</f>
        <v>0</v>
      </c>
      <c r="D10" s="13">
        <f>IF(A10="", "", SUMIFS('إدخال المبالغ والتوزيع الآلي'!$F:$F, 'إدخال المبالغ والتوزيع الآلي'!$A:$A, A10, 'إدخال المبالغ والتوزيع الآلي'!$E:$E, "✔ " &amp; "9041*"))</f>
        <v>0</v>
      </c>
      <c r="E10" s="13">
        <f>IF(A10="", "", SUMIFS('إدخال المبالغ والتوزيع الآلي'!$F:$F, 'إدخال المبالغ والتوزيع الآلي'!$A:$A, A10, 'إدخال المبالغ والتوزيع الآلي'!$E:$E, "✔ " &amp; "9042*"))</f>
        <v>0</v>
      </c>
      <c r="F10" s="13">
        <f>IF(A10="", "", SUMIFS('إدخال المبالغ والتوزيع الآلي'!$F:$F, 'إدخال المبالغ والتوزيع الآلي'!$A:$A, A10, 'إدخال المبالغ والتوزيع الآلي'!$E:$E, "✔ " &amp; "9043*"))</f>
        <v>0</v>
      </c>
      <c r="G10" s="9">
        <f>IF(A10="", "", SUMIFS('إدخال المبالغ والتوزيع الآلي'!$F:$F, 'إدخال المبالغ والتوزيع الآلي'!$A:$A, A10, 'إدخال المبالغ والتوزيع الآلي'!$E:$E, "✔ " &amp; "9044*"))</f>
        <v>0</v>
      </c>
      <c r="H10" s="13">
        <f>IF(A10="", "", SUMIFS('إدخال المبالغ والتوزيع الآلي'!$F:$F, 'إدخال المبالغ والتوزيع الآلي'!$A:$A, A10, 'إدخال المبالغ والتوزيع الآلي'!$E:$E, "✔ " &amp; "9049*"))</f>
        <v>0</v>
      </c>
    </row>
    <row r="11" spans="1:8" ht="15" customHeight="1" x14ac:dyDescent="0.2">
      <c r="A11" s="10" t="s">
        <v>197</v>
      </c>
      <c r="B11" s="11" t="s">
        <v>198</v>
      </c>
      <c r="C11" s="14">
        <f>IF(A11="", "", SUMIFS('إدخال المبالغ والتوزيع الآلي'!$F:$F, 'إدخال المبالغ والتوزيع الآلي'!$A:$A, A11, 'إدخال المبالغ والتوزيع الآلي'!$E:$E, "✔ " &amp; "9040*"))</f>
        <v>0</v>
      </c>
      <c r="D11" s="14">
        <f>IF(A11="", "", SUMIFS('إدخال المبالغ والتوزيع الآلي'!$F:$F, 'إدخال المبالغ والتوزيع الآلي'!$A:$A, A11, 'إدخال المبالغ والتوزيع الآلي'!$E:$E, "✔ " &amp; "9041*"))</f>
        <v>0</v>
      </c>
      <c r="E11" s="14">
        <f>IF(A11="", "", SUMIFS('إدخال المبالغ والتوزيع الآلي'!$F:$F, 'إدخال المبالغ والتوزيع الآلي'!$A:$A, A11, 'إدخال المبالغ والتوزيع الآلي'!$E:$E, "✔ " &amp; "9042*"))</f>
        <v>0</v>
      </c>
      <c r="F11" s="14">
        <f>IF(A11="", "", SUMIFS('إدخال المبالغ والتوزيع الآلي'!$F:$F, 'إدخال المبالغ والتوزيع الآلي'!$A:$A, A11, 'إدخال المبالغ والتوزيع الآلي'!$E:$E, "✔ " &amp; "9043*"))</f>
        <v>0</v>
      </c>
      <c r="G11" s="12">
        <f>IF(A11="", "", SUMIFS('إدخال المبالغ والتوزيع الآلي'!$F:$F, 'إدخال المبالغ والتوزيع الآلي'!$A:$A, A11, 'إدخال المبالغ والتوزيع الآلي'!$E:$E, "✔ " &amp; "9044*"))</f>
        <v>0</v>
      </c>
      <c r="H11" s="14">
        <f>IF(A11="", "", SUMIFS('إدخال المبالغ والتوزيع الآلي'!$F:$F, 'إدخال المبالغ والتوزيع الآلي'!$A:$A, A11, 'إدخال المبالغ والتوزيع الآلي'!$E:$E, "✔ " &amp; "9049*"))</f>
        <v>0</v>
      </c>
    </row>
    <row r="12" spans="1:8" ht="15" customHeight="1" x14ac:dyDescent="0.2">
      <c r="A12" s="7" t="s">
        <v>199</v>
      </c>
      <c r="B12" s="8" t="s">
        <v>200</v>
      </c>
      <c r="C12" s="13">
        <f>IF(A12="", "", SUMIFS('إدخال المبالغ والتوزيع الآلي'!$F:$F, 'إدخال المبالغ والتوزيع الآلي'!$A:$A, A12, 'إدخال المبالغ والتوزيع الآلي'!$E:$E, "✔ " &amp; "9040*"))</f>
        <v>0</v>
      </c>
      <c r="D12" s="13">
        <f>IF(A12="", "", SUMIFS('إدخال المبالغ والتوزيع الآلي'!$F:$F, 'إدخال المبالغ والتوزيع الآلي'!$A:$A, A12, 'إدخال المبالغ والتوزيع الآلي'!$E:$E, "✔ " &amp; "9041*"))</f>
        <v>0</v>
      </c>
      <c r="E12" s="13">
        <f>IF(A12="", "", SUMIFS('إدخال المبالغ والتوزيع الآلي'!$F:$F, 'إدخال المبالغ والتوزيع الآلي'!$A:$A, A12, 'إدخال المبالغ والتوزيع الآلي'!$E:$E, "✔ " &amp; "9042*"))</f>
        <v>0</v>
      </c>
      <c r="F12" s="13">
        <f>IF(A12="", "", SUMIFS('إدخال المبالغ والتوزيع الآلي'!$F:$F, 'إدخال المبالغ والتوزيع الآلي'!$A:$A, A12, 'إدخال المبالغ والتوزيع الآلي'!$E:$E, "✔ " &amp; "9043*"))</f>
        <v>0</v>
      </c>
      <c r="G12" s="9">
        <f>IF(A12="", "", SUMIFS('إدخال المبالغ والتوزيع الآلي'!$F:$F, 'إدخال المبالغ والتوزيع الآلي'!$A:$A, A12, 'إدخال المبالغ والتوزيع الآلي'!$E:$E, "✔ " &amp; "9044*"))</f>
        <v>0</v>
      </c>
      <c r="H12" s="13">
        <f>IF(A12="", "", SUMIFS('إدخال المبالغ والتوزيع الآلي'!$F:$F, 'إدخال المبالغ والتوزيع الآلي'!$A:$A, A12, 'إدخال المبالغ والتوزيع الآلي'!$E:$E, "✔ " &amp; "9049*"))</f>
        <v>0</v>
      </c>
    </row>
    <row r="13" spans="1:8" ht="15" customHeight="1" x14ac:dyDescent="0.2">
      <c r="A13" s="10" t="s">
        <v>259</v>
      </c>
      <c r="B13" s="11" t="s">
        <v>260</v>
      </c>
      <c r="C13" s="12">
        <f>IF(A13="", "", SUMIFS('إدخال المبالغ والتوزيع الآلي'!$F:$F, 'إدخال المبالغ والتوزيع الآلي'!$A:$A, A13, 'إدخال المبالغ والتوزيع الآلي'!$E:$E, "✔ " &amp; "9040*"))</f>
        <v>0</v>
      </c>
      <c r="D13" s="12">
        <f>IF(A13="", "", SUMIFS('إدخال المبالغ والتوزيع الآلي'!$F:$F, 'إدخال المبالغ والتوزيع الآلي'!$A:$A, A13, 'إدخال المبالغ والتوزيع الآلي'!$E:$E, "✔ " &amp; "9041*"))</f>
        <v>0</v>
      </c>
      <c r="E13" s="12">
        <f>IF(A13="", "", SUMIFS('إدخال المبالغ والتوزيع الآلي'!$F:$F, 'إدخال المبالغ والتوزيع الآلي'!$A:$A, A13, 'إدخال المبالغ والتوزيع الآلي'!$E:$E, "✔ " &amp; "9042*"))</f>
        <v>0</v>
      </c>
      <c r="F13" s="14">
        <f>IF(A13="", "", SUMIFS('إدخال المبالغ والتوزيع الآلي'!$F:$F, 'إدخال المبالغ والتوزيع الآلي'!$A:$A, A13, 'إدخال المبالغ والتوزيع الآلي'!$E:$E, "✔ " &amp; "9043*"))</f>
        <v>0</v>
      </c>
      <c r="G13" s="12">
        <f>IF(A13="", "", SUMIFS('إدخال المبالغ والتوزيع الآلي'!$F:$F, 'إدخال المبالغ والتوزيع الآلي'!$A:$A, A13, 'إدخال المبالغ والتوزيع الآلي'!$E:$E, "✔ " &amp; "9044*"))</f>
        <v>0</v>
      </c>
      <c r="H13" s="14">
        <f>IF(A13="", "", SUMIFS('إدخال المبالغ والتوزيع الآلي'!$F:$F, 'إدخال المبالغ والتوزيع الآلي'!$A:$A, A13, 'إدخال المبالغ والتوزيع الآلي'!$E:$E, "✔ " &amp; "9049*"))</f>
        <v>0</v>
      </c>
    </row>
    <row r="14" spans="1:8" ht="15" customHeight="1" x14ac:dyDescent="0.2">
      <c r="A14" s="7" t="s">
        <v>261</v>
      </c>
      <c r="B14" s="8" t="s">
        <v>262</v>
      </c>
      <c r="C14" s="13">
        <f>IF(A14="", "", SUMIFS('إدخال المبالغ والتوزيع الآلي'!$F:$F, 'إدخال المبالغ والتوزيع الآلي'!$A:$A, A14, 'إدخال المبالغ والتوزيع الآلي'!$E:$E, "✔ " &amp; "9040*"))</f>
        <v>0</v>
      </c>
      <c r="D14" s="13">
        <f>IF(A14="", "", SUMIFS('إدخال المبالغ والتوزيع الآلي'!$F:$F, 'إدخال المبالغ والتوزيع الآلي'!$A:$A, A14, 'إدخال المبالغ والتوزيع الآلي'!$E:$E, "✔ " &amp; "9041*"))</f>
        <v>0</v>
      </c>
      <c r="E14" s="9">
        <f>IF(A14="", "", SUMIFS('إدخال المبالغ والتوزيع الآلي'!$F:$F, 'إدخال المبالغ والتوزيع الآلي'!$A:$A, A14, 'إدخال المبالغ والتوزيع الآلي'!$E:$E, "✔ " &amp; "9042*"))</f>
        <v>0</v>
      </c>
      <c r="F14" s="13">
        <f>IF(A14="", "", SUMIFS('إدخال المبالغ والتوزيع الآلي'!$F:$F, 'إدخال المبالغ والتوزيع الآلي'!$A:$A, A14, 'إدخال المبالغ والتوزيع الآلي'!$E:$E, "✔ " &amp; "9043*"))</f>
        <v>0</v>
      </c>
      <c r="G14" s="9">
        <f>IF(A14="", "", SUMIFS('إدخال المبالغ والتوزيع الآلي'!$F:$F, 'إدخال المبالغ والتوزيع الآلي'!$A:$A, A14, 'إدخال المبالغ والتوزيع الآلي'!$E:$E, "✔ " &amp; "9044*"))</f>
        <v>0</v>
      </c>
      <c r="H14" s="13">
        <f>IF(A14="", "", SUMIFS('إدخال المبالغ والتوزيع الآلي'!$F:$F, 'إدخال المبالغ والتوزيع الآلي'!$A:$A, A14, 'إدخال المبالغ والتوزيع الآلي'!$E:$E, "✔ " &amp; "9049*"))</f>
        <v>0</v>
      </c>
    </row>
    <row r="15" spans="1:8" ht="15" customHeight="1" x14ac:dyDescent="0.2">
      <c r="A15" s="10" t="s">
        <v>203</v>
      </c>
      <c r="B15" s="11" t="s">
        <v>204</v>
      </c>
      <c r="C15" s="14">
        <f>IF(A15="", "", SUMIFS('إدخال المبالغ والتوزيع الآلي'!$F:$F, 'إدخال المبالغ والتوزيع الآلي'!$A:$A, A15, 'إدخال المبالغ والتوزيع الآلي'!$E:$E, "✔ " &amp; "9040*"))</f>
        <v>0</v>
      </c>
      <c r="D15" s="14">
        <f>IF(A15="", "", SUMIFS('إدخال المبالغ والتوزيع الآلي'!$F:$F, 'إدخال المبالغ والتوزيع الآلي'!$A:$A, A15, 'إدخال المبالغ والتوزيع الآلي'!$E:$E, "✔ " &amp; "9041*"))</f>
        <v>0</v>
      </c>
      <c r="E15" s="14">
        <f>IF(A15="", "", SUMIFS('إدخال المبالغ والتوزيع الآلي'!$F:$F, 'إدخال المبالغ والتوزيع الآلي'!$A:$A, A15, 'إدخال المبالغ والتوزيع الآلي'!$E:$E, "✔ " &amp; "9042*"))</f>
        <v>0</v>
      </c>
      <c r="F15" s="14">
        <f>IF(A15="", "", SUMIFS('إدخال المبالغ والتوزيع الآلي'!$F:$F, 'إدخال المبالغ والتوزيع الآلي'!$A:$A, A15, 'إدخال المبالغ والتوزيع الآلي'!$E:$E, "✔ " &amp; "9043*"))</f>
        <v>0</v>
      </c>
      <c r="G15" s="14">
        <f>IF(A15="", "", SUMIFS('إدخال المبالغ والتوزيع الآلي'!$F:$F, 'إدخال المبالغ والتوزيع الآلي'!$A:$A, A15, 'إدخال المبالغ والتوزيع الآلي'!$E:$E, "✔ " &amp; "9044*"))</f>
        <v>0</v>
      </c>
      <c r="H15" s="14">
        <f>IF(A15="", "", SUMIFS('إدخال المبالغ والتوزيع الآلي'!$F:$F, 'إدخال المبالغ والتوزيع الآلي'!$A:$A, A15, 'إدخال المبالغ والتوزيع الآلي'!$E:$E, "✔ " &amp; "9049*"))</f>
        <v>0</v>
      </c>
    </row>
    <row r="16" spans="1:8" ht="15" customHeight="1" x14ac:dyDescent="0.2">
      <c r="A16" s="7" t="s">
        <v>215</v>
      </c>
      <c r="B16" s="8" t="s">
        <v>216</v>
      </c>
      <c r="C16" s="9">
        <f>IF(A16="", "", SUMIFS('إدخال المبالغ والتوزيع الآلي'!$F:$F, 'إدخال المبالغ والتوزيع الآلي'!$A:$A, A16, 'إدخال المبالغ والتوزيع الآلي'!$E:$E, "✔ " &amp; "9040*"))</f>
        <v>0</v>
      </c>
      <c r="D16" s="9">
        <f>IF(A16="", "", SUMIFS('إدخال المبالغ والتوزيع الآلي'!$F:$F, 'إدخال المبالغ والتوزيع الآلي'!$A:$A, A16, 'إدخال المبالغ والتوزيع الآلي'!$E:$E, "✔ " &amp; "9041*"))</f>
        <v>0</v>
      </c>
      <c r="E16" s="9">
        <f>IF(A16="", "", SUMIFS('إدخال المبالغ والتوزيع الآلي'!$F:$F, 'إدخال المبالغ والتوزيع الآلي'!$A:$A, A16, 'إدخال المبالغ والتوزيع الآلي'!$E:$E, "✔ " &amp; "9042*"))</f>
        <v>0</v>
      </c>
      <c r="F16" s="9">
        <f>IF(A16="", "", SUMIFS('إدخال المبالغ والتوزيع الآلي'!$F:$F, 'إدخال المبالغ والتوزيع الآلي'!$A:$A, A16, 'إدخال المبالغ والتوزيع الآلي'!$E:$E, "✔ " &amp; "9043*"))</f>
        <v>0</v>
      </c>
      <c r="G16" s="13">
        <f>IF(A16="", "", SUMIFS('إدخال المبالغ والتوزيع الآلي'!$F:$F, 'إدخال المبالغ والتوزيع الآلي'!$A:$A, A16, 'إدخال المبالغ والتوزيع الآلي'!$E:$E, "✔ " &amp; "9044*"))</f>
        <v>0</v>
      </c>
      <c r="H16" s="9">
        <f>IF(A16="", "", SUMIFS('إدخال المبالغ والتوزيع الآلي'!$F:$F, 'إدخال المبالغ والتوزيع الآلي'!$A:$A, A16, 'إدخال المبالغ والتوزيع الآلي'!$E:$E, "✔ " &amp; "9049*"))</f>
        <v>0</v>
      </c>
    </row>
    <row r="17" spans="1:8" ht="15" customHeight="1" x14ac:dyDescent="0.2">
      <c r="A17" s="10" t="s">
        <v>221</v>
      </c>
      <c r="B17" s="11" t="s">
        <v>275</v>
      </c>
      <c r="C17" s="12">
        <f>IF(A17="", "", SUMIFS('إدخال المبالغ والتوزيع الآلي'!$F:$F, 'إدخال المبالغ والتوزيع الآلي'!$A:$A, A17, 'إدخال المبالغ والتوزيع الآلي'!$E:$E, "✔ " &amp; "9040*"))</f>
        <v>0</v>
      </c>
      <c r="D17" s="12">
        <f>IF(A17="", "", SUMIFS('إدخال المبالغ والتوزيع الآلي'!$F:$F, 'إدخال المبالغ والتوزيع الآلي'!$A:$A, A17, 'إدخال المبالغ والتوزيع الآلي'!$E:$E, "✔ " &amp; "9041*"))</f>
        <v>0</v>
      </c>
      <c r="E17" s="12">
        <f>IF(A17="", "", SUMIFS('إدخال المبالغ والتوزيع الآلي'!$F:$F, 'إدخال المبالغ والتوزيع الآلي'!$A:$A, A17, 'إدخال المبالغ والتوزيع الآلي'!$E:$E, "✔ " &amp; "9042*"))</f>
        <v>0</v>
      </c>
      <c r="F17" s="12">
        <f>IF(A17="", "", SUMIFS('إدخال المبالغ والتوزيع الآلي'!$F:$F, 'إدخال المبالغ والتوزيع الآلي'!$A:$A, A17, 'إدخال المبالغ والتوزيع الآلي'!$E:$E, "✔ " &amp; "9043*"))</f>
        <v>0</v>
      </c>
      <c r="G17" s="14">
        <f>IF(A17="", "", SUMIFS('إدخال المبالغ والتوزيع الآلي'!$F:$F, 'إدخال المبالغ والتوزيع الآلي'!$A:$A, A17, 'إدخال المبالغ والتوزيع الآلي'!$E:$E, "✔ " &amp; "9044*"))</f>
        <v>0</v>
      </c>
      <c r="H17" s="12">
        <f>IF(A17="", "", SUMIFS('إدخال المبالغ والتوزيع الآلي'!$F:$F, 'إدخال المبالغ والتوزيع الآلي'!$A:$A, A17, 'إدخال المبالغ والتوزيع الآلي'!$E:$E, "✔ " &amp; "9049*"))</f>
        <v>0</v>
      </c>
    </row>
    <row r="18" spans="1:8" ht="15" customHeight="1" x14ac:dyDescent="0.2">
      <c r="A18" s="7" t="s">
        <v>223</v>
      </c>
      <c r="B18" s="8" t="s">
        <v>224</v>
      </c>
      <c r="C18" s="9">
        <f>IF(A18="", "", SUMIFS('إدخال المبالغ والتوزيع الآلي'!$F:$F, 'إدخال المبالغ والتوزيع الآلي'!$A:$A, A18, 'إدخال المبالغ والتوزيع الآلي'!$E:$E, "✔ " &amp; "9040*"))</f>
        <v>0</v>
      </c>
      <c r="D18" s="9">
        <f>IF(A18="", "", SUMIFS('إدخال المبالغ والتوزيع الآلي'!$F:$F, 'إدخال المبالغ والتوزيع الآلي'!$A:$A, A18, 'إدخال المبالغ والتوزيع الآلي'!$E:$E, "✔ " &amp; "9041*"))</f>
        <v>0</v>
      </c>
      <c r="E18" s="9">
        <f>IF(A18="", "", SUMIFS('إدخال المبالغ والتوزيع الآلي'!$F:$F, 'إدخال المبالغ والتوزيع الآلي'!$A:$A, A18, 'إدخال المبالغ والتوزيع الآلي'!$E:$E, "✔ " &amp; "9042*"))</f>
        <v>0</v>
      </c>
      <c r="F18" s="9">
        <f>IF(A18="", "", SUMIFS('إدخال المبالغ والتوزيع الآلي'!$F:$F, 'إدخال المبالغ والتوزيع الآلي'!$A:$A, A18, 'إدخال المبالغ والتوزيع الآلي'!$E:$E, "✔ " &amp; "9043*"))</f>
        <v>0</v>
      </c>
      <c r="G18" s="13">
        <f>IF(A18="", "", SUMIFS('إدخال المبالغ والتوزيع الآلي'!$F:$F, 'إدخال المبالغ والتوزيع الآلي'!$A:$A, A18, 'إدخال المبالغ والتوزيع الآلي'!$E:$E, "✔ " &amp; "9044*"))</f>
        <v>0</v>
      </c>
      <c r="H18" s="9">
        <f>IF(A18="", "", SUMIFS('إدخال المبالغ والتوزيع الآلي'!$F:$F, 'إدخال المبالغ والتوزيع الآلي'!$A:$A, A18, 'إدخال المبالغ والتوزيع الآلي'!$E:$E, "✔ " &amp; "9049*"))</f>
        <v>0</v>
      </c>
    </row>
    <row r="19" spans="1:8" ht="15" customHeight="1" x14ac:dyDescent="0.2">
      <c r="A19" s="10" t="s">
        <v>156</v>
      </c>
      <c r="B19" s="11" t="s">
        <v>157</v>
      </c>
      <c r="C19" s="12">
        <f>IF(A19="", "", SUMIFS('إدخال المبالغ والتوزيع الآلي'!$F:$F, 'إدخال المبالغ والتوزيع الآلي'!$A:$A, A19, 'إدخال المبالغ والتوزيع الآلي'!$E:$E, "✔ " &amp; "9040*"))</f>
        <v>0</v>
      </c>
      <c r="D19" s="12">
        <f>IF(A19="", "", SUMIFS('إدخال المبالغ والتوزيع الآلي'!$F:$F, 'إدخال المبالغ والتوزيع الآلي'!$A:$A, A19, 'إدخال المبالغ والتوزيع الآلي'!$E:$E, "✔ " &amp; "9041*"))</f>
        <v>0</v>
      </c>
      <c r="E19" s="12">
        <f>IF(A19="", "", SUMIFS('إدخال المبالغ والتوزيع الآلي'!$F:$F, 'إدخال المبالغ والتوزيع الآلي'!$A:$A, A19, 'إدخال المبالغ والتوزيع الآلي'!$E:$E, "✔ " &amp; "9042*"))</f>
        <v>0</v>
      </c>
      <c r="F19" s="12">
        <f>IF(A19="", "", SUMIFS('إدخال المبالغ والتوزيع الآلي'!$F:$F, 'إدخال المبالغ والتوزيع الآلي'!$A:$A, A19, 'إدخال المبالغ والتوزيع الآلي'!$E:$E, "✔ " &amp; "9043*"))</f>
        <v>0</v>
      </c>
      <c r="G19" s="12">
        <f>IF(A19="", "", SUMIFS('إدخال المبالغ والتوزيع الآلي'!$F:$F, 'إدخال المبالغ والتوزيع الآلي'!$A:$A, A19, 'إدخال المبالغ والتوزيع الآلي'!$E:$E, "✔ " &amp; "9044*"))</f>
        <v>0</v>
      </c>
      <c r="H19" s="14">
        <f>IF(A19="", "", SUMIFS('إدخال المبالغ والتوزيع الآلي'!$F:$F, 'إدخال المبالغ والتوزيع الآلي'!$A:$A, A19, 'إدخال المبالغ والتوزيع الآلي'!$E:$E, "✔ " &amp; "9049*"))</f>
        <v>0</v>
      </c>
    </row>
    <row r="20" spans="1:8" ht="15" customHeight="1" x14ac:dyDescent="0.2">
      <c r="A20" s="7" t="s">
        <v>101</v>
      </c>
      <c r="B20" s="8" t="s">
        <v>102</v>
      </c>
      <c r="C20" s="13">
        <f>IF(A20="", "", SUMIFS('إدخال المبالغ والتوزيع الآلي'!$F:$F, 'إدخال المبالغ والتوزيع الآلي'!$A:$A, A20, 'إدخال المبالغ والتوزيع الآلي'!$E:$E, "✔ " &amp; "9040*"))</f>
        <v>0</v>
      </c>
      <c r="D20" s="13">
        <f>IF(A20="", "", SUMIFS('إدخال المبالغ والتوزيع الآلي'!$F:$F, 'إدخال المبالغ والتوزيع الآلي'!$A:$A, A20, 'إدخال المبالغ والتوزيع الآلي'!$E:$E, "✔ " &amp; "9041*"))</f>
        <v>0</v>
      </c>
      <c r="E20" s="13">
        <f>IF(A20="", "", SUMIFS('إدخال المبالغ والتوزيع الآلي'!$F:$F, 'إدخال المبالغ والتوزيع الآلي'!$A:$A, A20, 'إدخال المبالغ والتوزيع الآلي'!$E:$E, "✔ " &amp; "9042*"))</f>
        <v>0</v>
      </c>
      <c r="F20" s="13">
        <f>IF(A20="", "", SUMIFS('إدخال المبالغ والتوزيع الآلي'!$F:$F, 'إدخال المبالغ والتوزيع الآلي'!$A:$A, A20, 'إدخال المبالغ والتوزيع الآلي'!$E:$E, "✔ " &amp; "9043*"))</f>
        <v>0</v>
      </c>
      <c r="G20" s="13">
        <f>IF(A20="", "", SUMIFS('إدخال المبالغ والتوزيع الآلي'!$F:$F, 'إدخال المبالغ والتوزيع الآلي'!$A:$A, A20, 'إدخال المبالغ والتوزيع الآلي'!$E:$E, "✔ " &amp; "9044*"))</f>
        <v>0</v>
      </c>
      <c r="H20" s="13">
        <f>IF(A20="", "", SUMIFS('إدخال المبالغ والتوزيع الآلي'!$F:$F, 'إدخال المبالغ والتوزيع الآلي'!$A:$A, A20, 'إدخال المبالغ والتوزيع الآلي'!$E:$E, "✔ " &amp; "9049*"))</f>
        <v>0</v>
      </c>
    </row>
    <row r="21" spans="1:8" ht="15" customHeight="1" x14ac:dyDescent="0.2">
      <c r="A21" s="10" t="s">
        <v>105</v>
      </c>
      <c r="B21" s="11" t="s">
        <v>106</v>
      </c>
      <c r="C21" s="14">
        <f>IF(A21="", "", SUMIFS('إدخال المبالغ والتوزيع الآلي'!$F:$F, 'إدخال المبالغ والتوزيع الآلي'!$A:$A, A21, 'إدخال المبالغ والتوزيع الآلي'!$E:$E, "✔ " &amp; "9040*"))</f>
        <v>0</v>
      </c>
      <c r="D21" s="14">
        <f>IF(A21="", "", SUMIFS('إدخال المبالغ والتوزيع الآلي'!$F:$F, 'إدخال المبالغ والتوزيع الآلي'!$A:$A, A21, 'إدخال المبالغ والتوزيع الآلي'!$E:$E, "✔ " &amp; "9041*"))</f>
        <v>0</v>
      </c>
      <c r="E21" s="14">
        <f>IF(A21="", "", SUMIFS('إدخال المبالغ والتوزيع الآلي'!$F:$F, 'إدخال المبالغ والتوزيع الآلي'!$A:$A, A21, 'إدخال المبالغ والتوزيع الآلي'!$E:$E, "✔ " &amp; "9042*"))</f>
        <v>0</v>
      </c>
      <c r="F21" s="14">
        <f>IF(A21="", "", SUMIFS('إدخال المبالغ والتوزيع الآلي'!$F:$F, 'إدخال المبالغ والتوزيع الآلي'!$A:$A, A21, 'إدخال المبالغ والتوزيع الآلي'!$E:$E, "✔ " &amp; "9043*"))</f>
        <v>0</v>
      </c>
      <c r="G21" s="14">
        <f>IF(A21="", "", SUMIFS('إدخال المبالغ والتوزيع الآلي'!$F:$F, 'إدخال المبالغ والتوزيع الآلي'!$A:$A, A21, 'إدخال المبالغ والتوزيع الآلي'!$E:$E, "✔ " &amp; "9044*"))</f>
        <v>0</v>
      </c>
      <c r="H21" s="14">
        <f>IF(A21="", "", SUMIFS('إدخال المبالغ والتوزيع الآلي'!$F:$F, 'إدخال المبالغ والتوزيع الآلي'!$A:$A, A21, 'إدخال المبالغ والتوزيع الآلي'!$E:$E, "✔ " &amp; "9049*"))</f>
        <v>0</v>
      </c>
    </row>
    <row r="22" spans="1:8" x14ac:dyDescent="0.15">
      <c r="A22" s="39" t="s">
        <v>111</v>
      </c>
      <c r="B22" s="33"/>
      <c r="C22" s="33"/>
      <c r="D22" s="33"/>
      <c r="E22" s="33"/>
      <c r="F22" s="33"/>
      <c r="G22" s="33"/>
      <c r="H22" s="33"/>
    </row>
    <row r="23" spans="1:8" ht="15" customHeight="1" x14ac:dyDescent="0.2">
      <c r="A23" s="7" t="s">
        <v>237</v>
      </c>
      <c r="B23" s="8" t="s">
        <v>238</v>
      </c>
      <c r="C23" s="13">
        <f>IF(A23="", "", SUMIFS('إدخال المبالغ والتوزيع الآلي'!$F:$F, 'إدخال المبالغ والتوزيع الآلي'!$A:$A, A23, 'إدخال المبالغ والتوزيع الآلي'!$E:$E, "✔ " &amp; "9040*"))</f>
        <v>0</v>
      </c>
      <c r="D23" s="9">
        <f>IF(A23="", "", SUMIFS('إدخال المبالغ والتوزيع الآلي'!$F:$F, 'إدخال المبالغ والتوزيع الآلي'!$A:$A, A23, 'إدخال المبالغ والتوزيع الآلي'!$E:$E, "✔ " &amp; "9041*"))</f>
        <v>0</v>
      </c>
      <c r="E23" s="9">
        <f>IF(A23="", "", SUMIFS('إدخال المبالغ والتوزيع الآلي'!$F:$F, 'إدخال المبالغ والتوزيع الآلي'!$A:$A, A23, 'إدخال المبالغ والتوزيع الآلي'!$E:$E, "✔ " &amp; "9042*"))</f>
        <v>0</v>
      </c>
      <c r="F23" s="13">
        <f>IF(A23="", "", SUMIFS('إدخال المبالغ والتوزيع الآلي'!$F:$F, 'إدخال المبالغ والتوزيع الآلي'!$A:$A, A23, 'إدخال المبالغ والتوزيع الآلي'!$E:$E, "✔ " &amp; "9043*"))</f>
        <v>0</v>
      </c>
      <c r="G23" s="9">
        <f>IF(A23="", "", SUMIFS('إدخال المبالغ والتوزيع الآلي'!$F:$F, 'إدخال المبالغ والتوزيع الآلي'!$A:$A, A23, 'إدخال المبالغ والتوزيع الآلي'!$E:$E, "✔ " &amp; "9044*"))</f>
        <v>0</v>
      </c>
      <c r="H23" s="13">
        <f>IF(A23="", "", SUMIFS('إدخال المبالغ والتوزيع الآلي'!$F:$F, 'إدخال المبالغ والتوزيع الآلي'!$A:$A, A23, 'إدخال المبالغ والتوزيع الآلي'!$E:$E, "✔ " &amp; "9049*"))</f>
        <v>0</v>
      </c>
    </row>
    <row r="24" spans="1:8" ht="15" customHeight="1" x14ac:dyDescent="0.2">
      <c r="A24" s="10" t="s">
        <v>276</v>
      </c>
      <c r="B24" s="11" t="s">
        <v>277</v>
      </c>
      <c r="C24" s="14">
        <f>IF(A24="", "", SUMIFS('إدخال المبالغ والتوزيع الآلي'!$F:$F, 'إدخال المبالغ والتوزيع الآلي'!$A:$A, A24, 'إدخال المبالغ والتوزيع الآلي'!$E:$E, "✔ " &amp; "9040*"))</f>
        <v>0</v>
      </c>
      <c r="D24" s="12">
        <f>IF(A24="", "", SUMIFS('إدخال المبالغ والتوزيع الآلي'!$F:$F, 'إدخال المبالغ والتوزيع الآلي'!$A:$A, A24, 'إدخال المبالغ والتوزيع الآلي'!$E:$E, "✔ " &amp; "9041*"))</f>
        <v>0</v>
      </c>
      <c r="E24" s="12">
        <f>IF(A24="", "", SUMIFS('إدخال المبالغ والتوزيع الآلي'!$F:$F, 'إدخال المبالغ والتوزيع الآلي'!$A:$A, A24, 'إدخال المبالغ والتوزيع الآلي'!$E:$E, "✔ " &amp; "9042*"))</f>
        <v>0</v>
      </c>
      <c r="F24" s="12">
        <f>IF(A24="", "", SUMIFS('إدخال المبالغ والتوزيع الآلي'!$F:$F, 'إدخال المبالغ والتوزيع الآلي'!$A:$A, A24, 'إدخال المبالغ والتوزيع الآلي'!$E:$E, "✔ " &amp; "9043*"))</f>
        <v>0</v>
      </c>
      <c r="G24" s="12">
        <f>IF(A24="", "", SUMIFS('إدخال المبالغ والتوزيع الآلي'!$F:$F, 'إدخال المبالغ والتوزيع الآلي'!$A:$A, A24, 'إدخال المبالغ والتوزيع الآلي'!$E:$E, "✔ " &amp; "9044*"))</f>
        <v>0</v>
      </c>
      <c r="H24" s="14">
        <f>IF(A24="", "", SUMIFS('إدخال المبالغ والتوزيع الآلي'!$F:$F, 'إدخال المبالغ والتوزيع الآلي'!$A:$A, A24, 'إدخال المبالغ والتوزيع الآلي'!$E:$E, "✔ " &amp; "9049*"))</f>
        <v>0</v>
      </c>
    </row>
    <row r="25" spans="1:8" ht="15" customHeight="1" x14ac:dyDescent="0.2">
      <c r="A25" s="7" t="s">
        <v>278</v>
      </c>
      <c r="B25" s="8" t="s">
        <v>279</v>
      </c>
      <c r="C25" s="13">
        <f>IF(A25="", "", SUMIFS('إدخال المبالغ والتوزيع الآلي'!$F:$F, 'إدخال المبالغ والتوزيع الآلي'!$A:$A, A25, 'إدخال المبالغ والتوزيع الآلي'!$E:$E, "✔ " &amp; "9040*"))</f>
        <v>0</v>
      </c>
      <c r="D25" s="9">
        <f>IF(A25="", "", SUMIFS('إدخال المبالغ والتوزيع الآلي'!$F:$F, 'إدخال المبالغ والتوزيع الآلي'!$A:$A, A25, 'إدخال المبالغ والتوزيع الآلي'!$E:$E, "✔ " &amp; "9041*"))</f>
        <v>0</v>
      </c>
      <c r="E25" s="9">
        <f>IF(A25="", "", SUMIFS('إدخال المبالغ والتوزيع الآلي'!$F:$F, 'إدخال المبالغ والتوزيع الآلي'!$A:$A, A25, 'إدخال المبالغ والتوزيع الآلي'!$E:$E, "✔ " &amp; "9042*"))</f>
        <v>0</v>
      </c>
      <c r="F25" s="9">
        <f>IF(A25="", "", SUMIFS('إدخال المبالغ والتوزيع الآلي'!$F:$F, 'إدخال المبالغ والتوزيع الآلي'!$A:$A, A25, 'إدخال المبالغ والتوزيع الآلي'!$E:$E, "✔ " &amp; "9043*"))</f>
        <v>0</v>
      </c>
      <c r="G25" s="9">
        <f>IF(A25="", "", SUMIFS('إدخال المبالغ والتوزيع الآلي'!$F:$F, 'إدخال المبالغ والتوزيع الآلي'!$A:$A, A25, 'إدخال المبالغ والتوزيع الآلي'!$E:$E, "✔ " &amp; "9044*"))</f>
        <v>0</v>
      </c>
      <c r="H25" s="13">
        <f>IF(A25="", "", SUMIFS('إدخال المبالغ والتوزيع الآلي'!$F:$F, 'إدخال المبالغ والتوزيع الآلي'!$A:$A, A25, 'إدخال المبالغ والتوزيع الآلي'!$E:$E, "✔ " &amp; "9049*"))</f>
        <v>0</v>
      </c>
    </row>
    <row r="26" spans="1:8" ht="15" customHeight="1" x14ac:dyDescent="0.2">
      <c r="A26" s="10" t="s">
        <v>280</v>
      </c>
      <c r="B26" s="11" t="s">
        <v>281</v>
      </c>
      <c r="C26" s="14">
        <f>IF(A26="", "", SUMIFS('إدخال المبالغ والتوزيع الآلي'!$F:$F, 'إدخال المبالغ والتوزيع الآلي'!$A:$A, A26, 'إدخال المبالغ والتوزيع الآلي'!$E:$E, "✔ " &amp; "9040*"))</f>
        <v>0</v>
      </c>
      <c r="D26" s="12">
        <f>IF(A26="", "", SUMIFS('إدخال المبالغ والتوزيع الآلي'!$F:$F, 'إدخال المبالغ والتوزيع الآلي'!$A:$A, A26, 'إدخال المبالغ والتوزيع الآلي'!$E:$E, "✔ " &amp; "9041*"))</f>
        <v>0</v>
      </c>
      <c r="E26" s="12">
        <f>IF(A26="", "", SUMIFS('إدخال المبالغ والتوزيع الآلي'!$F:$F, 'إدخال المبالغ والتوزيع الآلي'!$A:$A, A26, 'إدخال المبالغ والتوزيع الآلي'!$E:$E, "✔ " &amp; "9042*"))</f>
        <v>0</v>
      </c>
      <c r="F26" s="12">
        <f>IF(A26="", "", SUMIFS('إدخال المبالغ والتوزيع الآلي'!$F:$F, 'إدخال المبالغ والتوزيع الآلي'!$A:$A, A26, 'إدخال المبالغ والتوزيع الآلي'!$E:$E, "✔ " &amp; "9043*"))</f>
        <v>0</v>
      </c>
      <c r="G26" s="12">
        <f>IF(A26="", "", SUMIFS('إدخال المبالغ والتوزيع الآلي'!$F:$F, 'إدخال المبالغ والتوزيع الآلي'!$A:$A, A26, 'إدخال المبالغ والتوزيع الآلي'!$E:$E, "✔ " &amp; "9044*"))</f>
        <v>0</v>
      </c>
      <c r="H26" s="12">
        <f>IF(A26="", "", SUMIFS('إدخال المبالغ والتوزيع الآلي'!$F:$F, 'إدخال المبالغ والتوزيع الآلي'!$A:$A, A26, 'إدخال المبالغ والتوزيع الآلي'!$E:$E, "✔ " &amp; "9049*"))</f>
        <v>0</v>
      </c>
    </row>
    <row r="27" spans="1:8" ht="15" customHeight="1" x14ac:dyDescent="0.2">
      <c r="A27" s="7" t="s">
        <v>282</v>
      </c>
      <c r="B27" s="8" t="s">
        <v>283</v>
      </c>
      <c r="C27" s="13">
        <f>IF(A27="", "", SUMIFS('إدخال المبالغ والتوزيع الآلي'!$F:$F, 'إدخال المبالغ والتوزيع الآلي'!$A:$A, A27, 'إدخال المبالغ والتوزيع الآلي'!$E:$E, "✔ " &amp; "9040*"))</f>
        <v>0</v>
      </c>
      <c r="D27" s="9">
        <f>IF(A27="", "", SUMIFS('إدخال المبالغ والتوزيع الآلي'!$F:$F, 'إدخال المبالغ والتوزيع الآلي'!$A:$A, A27, 'إدخال المبالغ والتوزيع الآلي'!$E:$E, "✔ " &amp; "9041*"))</f>
        <v>0</v>
      </c>
      <c r="E27" s="9">
        <f>IF(A27="", "", SUMIFS('إدخال المبالغ والتوزيع الآلي'!$F:$F, 'إدخال المبالغ والتوزيع الآلي'!$A:$A, A27, 'إدخال المبالغ والتوزيع الآلي'!$E:$E, "✔ " &amp; "9042*"))</f>
        <v>0</v>
      </c>
      <c r="F27" s="13">
        <f>IF(A27="", "", SUMIFS('إدخال المبالغ والتوزيع الآلي'!$F:$F, 'إدخال المبالغ والتوزيع الآلي'!$A:$A, A27, 'إدخال المبالغ والتوزيع الآلي'!$E:$E, "✔ " &amp; "9043*"))</f>
        <v>0</v>
      </c>
      <c r="G27" s="9">
        <f>IF(A27="", "", SUMIFS('إدخال المبالغ والتوزيع الآلي'!$F:$F, 'إدخال المبالغ والتوزيع الآلي'!$A:$A, A27, 'إدخال المبالغ والتوزيع الآلي'!$E:$E, "✔ " &amp; "9044*"))</f>
        <v>0</v>
      </c>
      <c r="H27" s="9">
        <f>IF(A27="", "", SUMIFS('إدخال المبالغ والتوزيع الآلي'!$F:$F, 'إدخال المبالغ والتوزيع الآلي'!$A:$A, A27, 'إدخال المبالغ والتوزيع الآلي'!$E:$E, "✔ " &amp; "9049*"))</f>
        <v>0</v>
      </c>
    </row>
    <row r="28" spans="1:8" ht="15" customHeight="1" x14ac:dyDescent="0.2">
      <c r="A28" s="10" t="s">
        <v>162</v>
      </c>
      <c r="B28" s="11" t="s">
        <v>163</v>
      </c>
      <c r="C28" s="14">
        <f>IF(A28="", "", SUMIFS('إدخال المبالغ والتوزيع الآلي'!$F:$F, 'إدخال المبالغ والتوزيع الآلي'!$A:$A, A28, 'إدخال المبالغ والتوزيع الآلي'!$E:$E, "✔ " &amp; "9040*"))</f>
        <v>0</v>
      </c>
      <c r="D28" s="14">
        <f>IF(A28="", "", SUMIFS('إدخال المبالغ والتوزيع الآلي'!$F:$F, 'إدخال المبالغ والتوزيع الآلي'!$A:$A, A28, 'إدخال المبالغ والتوزيع الآلي'!$E:$E, "✔ " &amp; "9041*"))</f>
        <v>0</v>
      </c>
      <c r="E28" s="12">
        <f>IF(A28="", "", SUMIFS('إدخال المبالغ والتوزيع الآلي'!$F:$F, 'إدخال المبالغ والتوزيع الآلي'!$A:$A, A28, 'إدخال المبالغ والتوزيع الآلي'!$E:$E, "✔ " &amp; "9042*"))</f>
        <v>0</v>
      </c>
      <c r="F28" s="14">
        <f>IF(A28="", "", SUMIFS('إدخال المبالغ والتوزيع الآلي'!$F:$F, 'إدخال المبالغ والتوزيع الآلي'!$A:$A, A28, 'إدخال المبالغ والتوزيع الآلي'!$E:$E, "✔ " &amp; "9043*"))</f>
        <v>0</v>
      </c>
      <c r="G28" s="12">
        <f>IF(A28="", "", SUMIFS('إدخال المبالغ والتوزيع الآلي'!$F:$F, 'إدخال المبالغ والتوزيع الآلي'!$A:$A, A28, 'إدخال المبالغ والتوزيع الآلي'!$E:$E, "✔ " &amp; "9044*"))</f>
        <v>0</v>
      </c>
      <c r="H28" s="12">
        <f>IF(A28="", "", SUMIFS('إدخال المبالغ والتوزيع الآلي'!$F:$F, 'إدخال المبالغ والتوزيع الآلي'!$A:$A, A28, 'إدخال المبالغ والتوزيع الآلي'!$E:$E, "✔ " &amp; "9049*"))</f>
        <v>0</v>
      </c>
    </row>
    <row r="29" spans="1:8" ht="15" customHeight="1" x14ac:dyDescent="0.2">
      <c r="A29" s="7" t="s">
        <v>164</v>
      </c>
      <c r="B29" s="8" t="s">
        <v>165</v>
      </c>
      <c r="C29" s="13">
        <f>IF(A29="", "", SUMIFS('إدخال المبالغ والتوزيع الآلي'!$F:$F, 'إدخال المبالغ والتوزيع الآلي'!$A:$A, A29, 'إدخال المبالغ والتوزيع الآلي'!$E:$E, "✔ " &amp; "9040*"))</f>
        <v>0</v>
      </c>
      <c r="D29" s="13">
        <f>IF(A29="", "", SUMIFS('إدخال المبالغ والتوزيع الآلي'!$F:$F, 'إدخال المبالغ والتوزيع الآلي'!$A:$A, A29, 'إدخال المبالغ والتوزيع الآلي'!$E:$E, "✔ " &amp; "9041*"))</f>
        <v>0</v>
      </c>
      <c r="E29" s="9">
        <f>IF(A29="", "", SUMIFS('إدخال المبالغ والتوزيع الآلي'!$F:$F, 'إدخال المبالغ والتوزيع الآلي'!$A:$A, A29, 'إدخال المبالغ والتوزيع الآلي'!$E:$E, "✔ " &amp; "9042*"))</f>
        <v>0</v>
      </c>
      <c r="F29" s="13">
        <f>IF(A29="", "", SUMIFS('إدخال المبالغ والتوزيع الآلي'!$F:$F, 'إدخال المبالغ والتوزيع الآلي'!$A:$A, A29, 'إدخال المبالغ والتوزيع الآلي'!$E:$E, "✔ " &amp; "9043*"))</f>
        <v>0</v>
      </c>
      <c r="G29" s="9">
        <f>IF(A29="", "", SUMIFS('إدخال المبالغ والتوزيع الآلي'!$F:$F, 'إدخال المبالغ والتوزيع الآلي'!$A:$A, A29, 'إدخال المبالغ والتوزيع الآلي'!$E:$E, "✔ " &amp; "9044*"))</f>
        <v>0</v>
      </c>
      <c r="H29" s="9">
        <f>IF(A29="", "", SUMIFS('إدخال المبالغ والتوزيع الآلي'!$F:$F, 'إدخال المبالغ والتوزيع الآلي'!$A:$A, A29, 'إدخال المبالغ والتوزيع الآلي'!$E:$E, "✔ " &amp; "9049*"))</f>
        <v>0</v>
      </c>
    </row>
    <row r="30" spans="1:8" ht="15" customHeight="1" x14ac:dyDescent="0.2">
      <c r="A30" s="10" t="s">
        <v>122</v>
      </c>
      <c r="B30" s="11" t="s">
        <v>123</v>
      </c>
      <c r="C30" s="14">
        <f>IF(A30="", "", SUMIFS('إدخال المبالغ والتوزيع الآلي'!$F:$F, 'إدخال المبالغ والتوزيع الآلي'!$A:$A, A30, 'إدخال المبالغ والتوزيع الآلي'!$E:$E, "✔ " &amp; "9040*"))</f>
        <v>0</v>
      </c>
      <c r="D30" s="14">
        <f>IF(A30="", "", SUMIFS('إدخال المبالغ والتوزيع الآلي'!$F:$F, 'إدخال المبالغ والتوزيع الآلي'!$A:$A, A30, 'إدخال المبالغ والتوزيع الآلي'!$E:$E, "✔ " &amp; "9041*"))</f>
        <v>0</v>
      </c>
      <c r="E30" s="14">
        <f>IF(A30="", "", SUMIFS('إدخال المبالغ والتوزيع الآلي'!$F:$F, 'إدخال المبالغ والتوزيع الآلي'!$A:$A, A30, 'إدخال المبالغ والتوزيع الآلي'!$E:$E, "✔ " &amp; "9042*"))</f>
        <v>0</v>
      </c>
      <c r="F30" s="14">
        <f>IF(A30="", "", SUMIFS('إدخال المبالغ والتوزيع الآلي'!$F:$F, 'إدخال المبالغ والتوزيع الآلي'!$A:$A, A30, 'إدخال المبالغ والتوزيع الآلي'!$E:$E, "✔ " &amp; "9043*"))</f>
        <v>0</v>
      </c>
      <c r="G30" s="12">
        <f>IF(A30="", "", SUMIFS('إدخال المبالغ والتوزيع الآلي'!$F:$F, 'إدخال المبالغ والتوزيع الآلي'!$A:$A, A30, 'إدخال المبالغ والتوزيع الآلي'!$E:$E, "✔ " &amp; "9044*"))</f>
        <v>0</v>
      </c>
      <c r="H30" s="12">
        <f>IF(A30="", "", SUMIFS('إدخال المبالغ والتوزيع الآلي'!$F:$F, 'إدخال المبالغ والتوزيع الآلي'!$A:$A, A30, 'إدخال المبالغ والتوزيع الآلي'!$E:$E, "✔ " &amp; "9049*"))</f>
        <v>0</v>
      </c>
    </row>
    <row r="31" spans="1:8" ht="15" customHeight="1" x14ac:dyDescent="0.2">
      <c r="A31" s="7" t="s">
        <v>124</v>
      </c>
      <c r="B31" s="8" t="s">
        <v>125</v>
      </c>
      <c r="C31" s="13">
        <f>IF(A31="", "", SUMIFS('إدخال المبالغ والتوزيع الآلي'!$F:$F, 'إدخال المبالغ والتوزيع الآلي'!$A:$A, A31, 'إدخال المبالغ والتوزيع الآلي'!$E:$E, "✔ " &amp; "9040*"))</f>
        <v>0</v>
      </c>
      <c r="D31" s="9">
        <f>IF(A31="", "", SUMIFS('إدخال المبالغ والتوزيع الآلي'!$F:$F, 'إدخال المبالغ والتوزيع الآلي'!$A:$A, A31, 'إدخال المبالغ والتوزيع الآلي'!$E:$E, "✔ " &amp; "9041*"))</f>
        <v>0</v>
      </c>
      <c r="E31" s="9">
        <f>IF(A31="", "", SUMIFS('إدخال المبالغ والتوزيع الآلي'!$F:$F, 'إدخال المبالغ والتوزيع الآلي'!$A:$A, A31, 'إدخال المبالغ والتوزيع الآلي'!$E:$E, "✔ " &amp; "9042*"))</f>
        <v>0</v>
      </c>
      <c r="F31" s="9">
        <f>IF(A31="", "", SUMIFS('إدخال المبالغ والتوزيع الآلي'!$F:$F, 'إدخال المبالغ والتوزيع الآلي'!$A:$A, A31, 'إدخال المبالغ والتوزيع الآلي'!$E:$E, "✔ " &amp; "9043*"))</f>
        <v>0</v>
      </c>
      <c r="G31" s="9">
        <f>IF(A31="", "", SUMIFS('إدخال المبالغ والتوزيع الآلي'!$F:$F, 'إدخال المبالغ والتوزيع الآلي'!$A:$A, A31, 'إدخال المبالغ والتوزيع الآلي'!$E:$E, "✔ " &amp; "9044*"))</f>
        <v>0</v>
      </c>
      <c r="H31" s="9">
        <f>IF(A31="", "", SUMIFS('إدخال المبالغ والتوزيع الآلي'!$F:$F, 'إدخال المبالغ والتوزيع الآلي'!$A:$A, A31, 'إدخال المبالغ والتوزيع الآلي'!$E:$E, "✔ " &amp; "9049*"))</f>
        <v>0</v>
      </c>
    </row>
    <row r="32" spans="1:8" ht="15" customHeight="1" x14ac:dyDescent="0.2">
      <c r="A32" s="10" t="s">
        <v>127</v>
      </c>
      <c r="B32" s="11" t="s">
        <v>128</v>
      </c>
      <c r="C32" s="14">
        <f>IF(A32="", "", SUMIFS('إدخال المبالغ والتوزيع الآلي'!$F:$F, 'إدخال المبالغ والتوزيع الآلي'!$A:$A, A32, 'إدخال المبالغ والتوزيع الآلي'!$E:$E, "✔ " &amp; "9040*"))</f>
        <v>0</v>
      </c>
      <c r="D32" s="14">
        <f>IF(A32="", "", SUMIFS('إدخال المبالغ والتوزيع الآلي'!$F:$F, 'إدخال المبالغ والتوزيع الآلي'!$A:$A, A32, 'إدخال المبالغ والتوزيع الآلي'!$E:$E, "✔ " &amp; "9041*"))</f>
        <v>0</v>
      </c>
      <c r="E32" s="14">
        <f>IF(A32="", "", SUMIFS('إدخال المبالغ والتوزيع الآلي'!$F:$F, 'إدخال المبالغ والتوزيع الآلي'!$A:$A, A32, 'إدخال المبالغ والتوزيع الآلي'!$E:$E, "✔ " &amp; "9042*"))</f>
        <v>0</v>
      </c>
      <c r="F32" s="14">
        <f>IF(A32="", "", SUMIFS('إدخال المبالغ والتوزيع الآلي'!$F:$F, 'إدخال المبالغ والتوزيع الآلي'!$A:$A, A32, 'إدخال المبالغ والتوزيع الآلي'!$E:$E, "✔ " &amp; "9043*"))</f>
        <v>0</v>
      </c>
      <c r="G32" s="14">
        <f>IF(A32="", "", SUMIFS('إدخال المبالغ والتوزيع الآلي'!$F:$F, 'إدخال المبالغ والتوزيع الآلي'!$A:$A, A32, 'إدخال المبالغ والتوزيع الآلي'!$E:$E, "✔ " &amp; "9044*"))</f>
        <v>0</v>
      </c>
      <c r="H32" s="14">
        <f>IF(A32="", "", SUMIFS('إدخال المبالغ والتوزيع الآلي'!$F:$F, 'إدخال المبالغ والتوزيع الآلي'!$A:$A, A32, 'إدخال المبالغ والتوزيع الآلي'!$E:$E, "✔ " &amp; "9049*"))</f>
        <v>0</v>
      </c>
    </row>
  </sheetData>
  <mergeCells count="4">
    <mergeCell ref="A5:H5"/>
    <mergeCell ref="A22:H22"/>
    <mergeCell ref="C3:H3"/>
    <mergeCell ref="A1:H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24"/>
  <sheetViews>
    <sheetView rightToLeft="1" workbookViewId="0"/>
  </sheetViews>
  <sheetFormatPr defaultRowHeight="13.5" x14ac:dyDescent="0.15"/>
  <cols>
    <col min="1" max="1" width="12.01171875" style="15" customWidth="1"/>
    <col min="2" max="2" width="48.0546875" style="15" customWidth="1"/>
    <col min="3" max="8" width="24.02734375" style="15" customWidth="1"/>
  </cols>
  <sheetData>
    <row r="1" spans="1:8" x14ac:dyDescent="0.15">
      <c r="A1" s="37" t="s">
        <v>284</v>
      </c>
      <c r="B1" s="33"/>
      <c r="C1" s="33"/>
      <c r="D1" s="33"/>
      <c r="E1" s="33"/>
      <c r="F1" s="33"/>
      <c r="G1" s="33"/>
      <c r="H1" s="33"/>
    </row>
    <row r="3" spans="1:8" ht="14.25" customHeight="1" x14ac:dyDescent="0.2">
      <c r="A3" s="16" t="s">
        <v>78</v>
      </c>
      <c r="B3" s="16" t="s">
        <v>79</v>
      </c>
      <c r="C3" s="40" t="s">
        <v>285</v>
      </c>
      <c r="D3" s="33"/>
      <c r="E3" s="33"/>
      <c r="F3" s="33"/>
      <c r="G3" s="33"/>
      <c r="H3" s="33"/>
    </row>
    <row r="4" spans="1:8" ht="39.950000000000003" customHeight="1" x14ac:dyDescent="0.2">
      <c r="A4" s="6"/>
      <c r="B4" s="6"/>
      <c r="C4" s="1" t="s">
        <v>286</v>
      </c>
      <c r="D4" s="1" t="s">
        <v>287</v>
      </c>
      <c r="E4" s="1" t="s">
        <v>288</v>
      </c>
      <c r="F4" s="1" t="s">
        <v>289</v>
      </c>
      <c r="G4" s="1" t="s">
        <v>290</v>
      </c>
      <c r="H4" s="1" t="s">
        <v>291</v>
      </c>
    </row>
    <row r="5" spans="1:8" x14ac:dyDescent="0.15">
      <c r="A5" s="39" t="s">
        <v>86</v>
      </c>
      <c r="B5" s="33"/>
      <c r="C5" s="33"/>
      <c r="D5" s="33"/>
      <c r="E5" s="33"/>
      <c r="F5" s="33"/>
      <c r="G5" s="33"/>
      <c r="H5" s="33"/>
    </row>
    <row r="6" spans="1:8" ht="15" customHeight="1" x14ac:dyDescent="0.2">
      <c r="A6" s="7" t="s">
        <v>253</v>
      </c>
      <c r="B6" s="8" t="s">
        <v>292</v>
      </c>
      <c r="C6" s="13">
        <f>IF(A6="", "", SUMIFS('إدخال المبالغ والتوزيع الآلي'!$F:$F, 'إدخال المبالغ والتوزيع الآلي'!$A:$A, A6, 'إدخال المبالغ والتوزيع الآلي'!$E:$E, "✔ " &amp; "9050*"))</f>
        <v>0</v>
      </c>
      <c r="D6" s="13">
        <f>IF(A6="", "", SUMIFS('إدخال المبالغ والتوزيع الآلي'!$F:$F, 'إدخال المبالغ والتوزيع الآلي'!$A:$A, A6, 'إدخال المبالغ والتوزيع الآلي'!$E:$E, "✔ " &amp; "9051*"))</f>
        <v>0</v>
      </c>
      <c r="E6" s="9">
        <f>IF(A6="", "", SUMIFS('إدخال المبالغ والتوزيع الآلي'!$F:$F, 'إدخال المبالغ والتوزيع الآلي'!$A:$A, A6, 'إدخال المبالغ والتوزيع الآلي'!$E:$E, "✔ " &amp; "9052*"))</f>
        <v>0</v>
      </c>
      <c r="F6" s="9">
        <f>IF(A6="", "", SUMIFS('إدخال المبالغ والتوزيع الآلي'!$F:$F, 'إدخال المبالغ والتوزيع الآلي'!$A:$A, A6, 'إدخال المبالغ والتوزيع الآلي'!$E:$E, "✔ " &amp; "9053*"))</f>
        <v>0</v>
      </c>
      <c r="G6" s="9">
        <f>IF(A6="", "", SUMIFS('إدخال المبالغ والتوزيع الآلي'!$F:$F, 'إدخال المبالغ والتوزيع الآلي'!$A:$A, A6, 'إدخال المبالغ والتوزيع الآلي'!$E:$E, "✔ " &amp; "9054*"))</f>
        <v>0</v>
      </c>
      <c r="H6" s="13">
        <f>IF(A6="", "", SUMIFS('إدخال المبالغ والتوزيع الآلي'!$F:$F, 'إدخال المبالغ والتوزيع الآلي'!$A:$A, A6, 'إدخال المبالغ والتوزيع الآلي'!$E:$E, "✔ " &amp; "9059*"))</f>
        <v>0</v>
      </c>
    </row>
    <row r="7" spans="1:8" ht="15" customHeight="1" x14ac:dyDescent="0.2">
      <c r="A7" s="10" t="s">
        <v>193</v>
      </c>
      <c r="B7" s="11" t="s">
        <v>194</v>
      </c>
      <c r="C7" s="14">
        <f>IF(A7="", "", SUMIFS('إدخال المبالغ والتوزيع الآلي'!$F:$F, 'إدخال المبالغ والتوزيع الآلي'!$A:$A, A7, 'إدخال المبالغ والتوزيع الآلي'!$E:$E, "✔ " &amp; "9050*"))</f>
        <v>0</v>
      </c>
      <c r="D7" s="14">
        <f>IF(A7="", "", SUMIFS('إدخال المبالغ والتوزيع الآلي'!$F:$F, 'إدخال المبالغ والتوزيع الآلي'!$A:$A, A7, 'إدخال المبالغ والتوزيع الآلي'!$E:$E, "✔ " &amp; "9051*"))</f>
        <v>0</v>
      </c>
      <c r="E7" s="12">
        <f>IF(A7="", "", SUMIFS('إدخال المبالغ والتوزيع الآلي'!$F:$F, 'إدخال المبالغ والتوزيع الآلي'!$A:$A, A7, 'إدخال المبالغ والتوزيع الآلي'!$E:$E, "✔ " &amp; "9052*"))</f>
        <v>0</v>
      </c>
      <c r="F7" s="12">
        <f>IF(A7="", "", SUMIFS('إدخال المبالغ والتوزيع الآلي'!$F:$F, 'إدخال المبالغ والتوزيع الآلي'!$A:$A, A7, 'إدخال المبالغ والتوزيع الآلي'!$E:$E, "✔ " &amp; "9053*"))</f>
        <v>0</v>
      </c>
      <c r="G7" s="14">
        <f>IF(A7="", "", SUMIFS('إدخال المبالغ والتوزيع الآلي'!$F:$F, 'إدخال المبالغ والتوزيع الآلي'!$A:$A, A7, 'إدخال المبالغ والتوزيع الآلي'!$E:$E, "✔ " &amp; "9054*"))</f>
        <v>0</v>
      </c>
      <c r="H7" s="14">
        <f>IF(A7="", "", SUMIFS('إدخال المبالغ والتوزيع الآلي'!$F:$F, 'إدخال المبالغ والتوزيع الآلي'!$A:$A, A7, 'إدخال المبالغ والتوزيع الآلي'!$E:$E, "✔ " &amp; "9059*"))</f>
        <v>0</v>
      </c>
    </row>
    <row r="8" spans="1:8" ht="15" customHeight="1" x14ac:dyDescent="0.2">
      <c r="A8" s="7" t="s">
        <v>195</v>
      </c>
      <c r="B8" s="8" t="s">
        <v>196</v>
      </c>
      <c r="C8" s="13">
        <f>IF(A8="", "", SUMIFS('إدخال المبالغ والتوزيع الآلي'!$F:$F, 'إدخال المبالغ والتوزيع الآلي'!$A:$A, A8, 'إدخال المبالغ والتوزيع الآلي'!$E:$E, "✔ " &amp; "9050*"))</f>
        <v>0</v>
      </c>
      <c r="D8" s="13">
        <f>IF(A8="", "", SUMIFS('إدخال المبالغ والتوزيع الآلي'!$F:$F, 'إدخال المبالغ والتوزيع الآلي'!$A:$A, A8, 'إدخال المبالغ والتوزيع الآلي'!$E:$E, "✔ " &amp; "9051*"))</f>
        <v>0</v>
      </c>
      <c r="E8" s="9">
        <f>IF(A8="", "", SUMIFS('إدخال المبالغ والتوزيع الآلي'!$F:$F, 'إدخال المبالغ والتوزيع الآلي'!$A:$A, A8, 'إدخال المبالغ والتوزيع الآلي'!$E:$E, "✔ " &amp; "9052*"))</f>
        <v>0</v>
      </c>
      <c r="F8" s="9">
        <f>IF(A8="", "", SUMIFS('إدخال المبالغ والتوزيع الآلي'!$F:$F, 'إدخال المبالغ والتوزيع الآلي'!$A:$A, A8, 'إدخال المبالغ والتوزيع الآلي'!$E:$E, "✔ " &amp; "9053*"))</f>
        <v>0</v>
      </c>
      <c r="G8" s="13">
        <f>IF(A8="", "", SUMIFS('إدخال المبالغ والتوزيع الآلي'!$F:$F, 'إدخال المبالغ والتوزيع الآلي'!$A:$A, A8, 'إدخال المبالغ والتوزيع الآلي'!$E:$E, "✔ " &amp; "9054*"))</f>
        <v>0</v>
      </c>
      <c r="H8" s="13">
        <f>IF(A8="", "", SUMIFS('إدخال المبالغ والتوزيع الآلي'!$F:$F, 'إدخال المبالغ والتوزيع الآلي'!$A:$A, A8, 'إدخال المبالغ والتوزيع الآلي'!$E:$E, "✔ " &amp; "9059*"))</f>
        <v>0</v>
      </c>
    </row>
    <row r="9" spans="1:8" ht="15" customHeight="1" x14ac:dyDescent="0.2">
      <c r="A9" s="10" t="s">
        <v>197</v>
      </c>
      <c r="B9" s="11" t="s">
        <v>198</v>
      </c>
      <c r="C9" s="14">
        <f>IF(A9="", "", SUMIFS('إدخال المبالغ والتوزيع الآلي'!$F:$F, 'إدخال المبالغ والتوزيع الآلي'!$A:$A, A9, 'إدخال المبالغ والتوزيع الآلي'!$E:$E, "✔ " &amp; "9050*"))</f>
        <v>0</v>
      </c>
      <c r="D9" s="14">
        <f>IF(A9="", "", SUMIFS('إدخال المبالغ والتوزيع الآلي'!$F:$F, 'إدخال المبالغ والتوزيع الآلي'!$A:$A, A9, 'إدخال المبالغ والتوزيع الآلي'!$E:$E, "✔ " &amp; "9051*"))</f>
        <v>0</v>
      </c>
      <c r="E9" s="14">
        <f>IF(A9="", "", SUMIFS('إدخال المبالغ والتوزيع الآلي'!$F:$F, 'إدخال المبالغ والتوزيع الآلي'!$A:$A, A9, 'إدخال المبالغ والتوزيع الآلي'!$E:$E, "✔ " &amp; "9052*"))</f>
        <v>0</v>
      </c>
      <c r="F9" s="14">
        <f>IF(A9="", "", SUMIFS('إدخال المبالغ والتوزيع الآلي'!$F:$F, 'إدخال المبالغ والتوزيع الآلي'!$A:$A, A9, 'إدخال المبالغ والتوزيع الآلي'!$E:$E, "✔ " &amp; "9053*"))</f>
        <v>0</v>
      </c>
      <c r="G9" s="14">
        <f>IF(A9="", "", SUMIFS('إدخال المبالغ والتوزيع الآلي'!$F:$F, 'إدخال المبالغ والتوزيع الآلي'!$A:$A, A9, 'إدخال المبالغ والتوزيع الآلي'!$E:$E, "✔ " &amp; "9054*"))</f>
        <v>0</v>
      </c>
      <c r="H9" s="14">
        <f>IF(A9="", "", SUMIFS('إدخال المبالغ والتوزيع الآلي'!$F:$F, 'إدخال المبالغ والتوزيع الآلي'!$A:$A, A9, 'إدخال المبالغ والتوزيع الآلي'!$E:$E, "✔ " &amp; "9059*"))</f>
        <v>0</v>
      </c>
    </row>
    <row r="10" spans="1:8" ht="15" customHeight="1" x14ac:dyDescent="0.2">
      <c r="A10" s="7" t="s">
        <v>199</v>
      </c>
      <c r="B10" s="8" t="s">
        <v>200</v>
      </c>
      <c r="C10" s="13">
        <f>IF(A10="", "", SUMIFS('إدخال المبالغ والتوزيع الآلي'!$F:$F, 'إدخال المبالغ والتوزيع الآلي'!$A:$A, A10, 'إدخال المبالغ والتوزيع الآلي'!$E:$E, "✔ " &amp; "9050*"))</f>
        <v>0</v>
      </c>
      <c r="D10" s="13">
        <f>IF(A10="", "", SUMIFS('إدخال المبالغ والتوزيع الآلي'!$F:$F, 'إدخال المبالغ والتوزيع الآلي'!$A:$A, A10, 'إدخال المبالغ والتوزيع الآلي'!$E:$E, "✔ " &amp; "9051*"))</f>
        <v>0</v>
      </c>
      <c r="E10" s="9">
        <f>IF(A10="", "", SUMIFS('إدخال المبالغ والتوزيع الآلي'!$F:$F, 'إدخال المبالغ والتوزيع الآلي'!$A:$A, A10, 'إدخال المبالغ والتوزيع الآلي'!$E:$E, "✔ " &amp; "9052*"))</f>
        <v>0</v>
      </c>
      <c r="F10" s="9">
        <f>IF(A10="", "", SUMIFS('إدخال المبالغ والتوزيع الآلي'!$F:$F, 'إدخال المبالغ والتوزيع الآلي'!$A:$A, A10, 'إدخال المبالغ والتوزيع الآلي'!$E:$E, "✔ " &amp; "9053*"))</f>
        <v>0</v>
      </c>
      <c r="G10" s="9">
        <f>IF(A10="", "", SUMIFS('إدخال المبالغ والتوزيع الآلي'!$F:$F, 'إدخال المبالغ والتوزيع الآلي'!$A:$A, A10, 'إدخال المبالغ والتوزيع الآلي'!$E:$E, "✔ " &amp; "9054*"))</f>
        <v>0</v>
      </c>
      <c r="H10" s="13">
        <f>IF(A10="", "", SUMIFS('إدخال المبالغ والتوزيع الآلي'!$F:$F, 'إدخال المبالغ والتوزيع الآلي'!$A:$A, A10, 'إدخال المبالغ والتوزيع الآلي'!$E:$E, "✔ " &amp; "9059*"))</f>
        <v>0</v>
      </c>
    </row>
    <row r="11" spans="1:8" ht="15" customHeight="1" x14ac:dyDescent="0.2">
      <c r="A11" s="10" t="s">
        <v>203</v>
      </c>
      <c r="B11" s="11" t="s">
        <v>204</v>
      </c>
      <c r="C11" s="14">
        <f>IF(A11="", "", SUMIFS('إدخال المبالغ والتوزيع الآلي'!$F:$F, 'إدخال المبالغ والتوزيع الآلي'!$A:$A, A11, 'إدخال المبالغ والتوزيع الآلي'!$E:$E, "✔ " &amp; "9050*"))</f>
        <v>0</v>
      </c>
      <c r="D11" s="14">
        <f>IF(A11="", "", SUMIFS('إدخال المبالغ والتوزيع الآلي'!$F:$F, 'إدخال المبالغ والتوزيع الآلي'!$A:$A, A11, 'إدخال المبالغ والتوزيع الآلي'!$E:$E, "✔ " &amp; "9051*"))</f>
        <v>0</v>
      </c>
      <c r="E11" s="14">
        <f>IF(A11="", "", SUMIFS('إدخال المبالغ والتوزيع الآلي'!$F:$F, 'إدخال المبالغ والتوزيع الآلي'!$A:$A, A11, 'إدخال المبالغ والتوزيع الآلي'!$E:$E, "✔ " &amp; "9052*"))</f>
        <v>0</v>
      </c>
      <c r="F11" s="14">
        <f>IF(A11="", "", SUMIFS('إدخال المبالغ والتوزيع الآلي'!$F:$F, 'إدخال المبالغ والتوزيع الآلي'!$A:$A, A11, 'إدخال المبالغ والتوزيع الآلي'!$E:$E, "✔ " &amp; "9053*"))</f>
        <v>0</v>
      </c>
      <c r="G11" s="14">
        <f>IF(A11="", "", SUMIFS('إدخال المبالغ والتوزيع الآلي'!$F:$F, 'إدخال المبالغ والتوزيع الآلي'!$A:$A, A11, 'إدخال المبالغ والتوزيع الآلي'!$E:$E, "✔ " &amp; "9054*"))</f>
        <v>0</v>
      </c>
      <c r="H11" s="14">
        <f>IF(A11="", "", SUMIFS('إدخال المبالغ والتوزيع الآلي'!$F:$F, 'إدخال المبالغ والتوزيع الآلي'!$A:$A, A11, 'إدخال المبالغ والتوزيع الآلي'!$E:$E, "✔ " &amp; "9059*"))</f>
        <v>0</v>
      </c>
    </row>
    <row r="12" spans="1:8" ht="15" customHeight="1" x14ac:dyDescent="0.2">
      <c r="A12" s="7" t="s">
        <v>215</v>
      </c>
      <c r="B12" s="8" t="s">
        <v>216</v>
      </c>
      <c r="C12" s="9">
        <f>IF(A12="", "", SUMIFS('إدخال المبالغ والتوزيع الآلي'!$F:$F, 'إدخال المبالغ والتوزيع الآلي'!$A:$A, A12, 'إدخال المبالغ والتوزيع الآلي'!$E:$E, "✔ " &amp; "9050*"))</f>
        <v>0</v>
      </c>
      <c r="D12" s="9">
        <f>IF(A12="", "", SUMIFS('إدخال المبالغ والتوزيع الآلي'!$F:$F, 'إدخال المبالغ والتوزيع الآلي'!$A:$A, A12, 'إدخال المبالغ والتوزيع الآلي'!$E:$E, "✔ " &amp; "9051*"))</f>
        <v>0</v>
      </c>
      <c r="E12" s="9">
        <f>IF(A12="", "", SUMIFS('إدخال المبالغ والتوزيع الآلي'!$F:$F, 'إدخال المبالغ والتوزيع الآلي'!$A:$A, A12, 'إدخال المبالغ والتوزيع الآلي'!$E:$E, "✔ " &amp; "9052*"))</f>
        <v>0</v>
      </c>
      <c r="F12" s="9">
        <f>IF(A12="", "", SUMIFS('إدخال المبالغ والتوزيع الآلي'!$F:$F, 'إدخال المبالغ والتوزيع الآلي'!$A:$A, A12, 'إدخال المبالغ والتوزيع الآلي'!$E:$E, "✔ " &amp; "9053*"))</f>
        <v>0</v>
      </c>
      <c r="G12" s="13">
        <f>IF(A12="", "", SUMIFS('إدخال المبالغ والتوزيع الآلي'!$F:$F, 'إدخال المبالغ والتوزيع الآلي'!$A:$A, A12, 'إدخال المبالغ والتوزيع الآلي'!$E:$E, "✔ " &amp; "9054*"))</f>
        <v>0</v>
      </c>
      <c r="H12" s="9">
        <f>IF(A12="", "", SUMIFS('إدخال المبالغ والتوزيع الآلي'!$F:$F, 'إدخال المبالغ والتوزيع الآلي'!$A:$A, A12, 'إدخال المبالغ والتوزيع الآلي'!$E:$E, "✔ " &amp; "9059*"))</f>
        <v>0</v>
      </c>
    </row>
    <row r="13" spans="1:8" ht="15" customHeight="1" x14ac:dyDescent="0.2">
      <c r="A13" s="10" t="s">
        <v>221</v>
      </c>
      <c r="B13" s="11" t="s">
        <v>222</v>
      </c>
      <c r="C13" s="12">
        <f>IF(A13="", "", SUMIFS('إدخال المبالغ والتوزيع الآلي'!$F:$F, 'إدخال المبالغ والتوزيع الآلي'!$A:$A, A13, 'إدخال المبالغ والتوزيع الآلي'!$E:$E, "✔ " &amp; "9050*"))</f>
        <v>0</v>
      </c>
      <c r="D13" s="12">
        <f>IF(A13="", "", SUMIFS('إدخال المبالغ والتوزيع الآلي'!$F:$F, 'إدخال المبالغ والتوزيع الآلي'!$A:$A, A13, 'إدخال المبالغ والتوزيع الآلي'!$E:$E, "✔ " &amp; "9051*"))</f>
        <v>0</v>
      </c>
      <c r="E13" s="12">
        <f>IF(A13="", "", SUMIFS('إدخال المبالغ والتوزيع الآلي'!$F:$F, 'إدخال المبالغ والتوزيع الآلي'!$A:$A, A13, 'إدخال المبالغ والتوزيع الآلي'!$E:$E, "✔ " &amp; "9052*"))</f>
        <v>0</v>
      </c>
      <c r="F13" s="12">
        <f>IF(A13="", "", SUMIFS('إدخال المبالغ والتوزيع الآلي'!$F:$F, 'إدخال المبالغ والتوزيع الآلي'!$A:$A, A13, 'إدخال المبالغ والتوزيع الآلي'!$E:$E, "✔ " &amp; "9053*"))</f>
        <v>0</v>
      </c>
      <c r="G13" s="14">
        <f>IF(A13="", "", SUMIFS('إدخال المبالغ والتوزيع الآلي'!$F:$F, 'إدخال المبالغ والتوزيع الآلي'!$A:$A, A13, 'إدخال المبالغ والتوزيع الآلي'!$E:$E, "✔ " &amp; "9054*"))</f>
        <v>0</v>
      </c>
      <c r="H13" s="12">
        <f>IF(A13="", "", SUMIFS('إدخال المبالغ والتوزيع الآلي'!$F:$F, 'إدخال المبالغ والتوزيع الآلي'!$A:$A, A13, 'إدخال المبالغ والتوزيع الآلي'!$E:$E, "✔ " &amp; "9059*"))</f>
        <v>0</v>
      </c>
    </row>
    <row r="14" spans="1:8" ht="15" customHeight="1" x14ac:dyDescent="0.2">
      <c r="A14" s="7" t="s">
        <v>235</v>
      </c>
      <c r="B14" s="8" t="s">
        <v>236</v>
      </c>
      <c r="C14" s="9">
        <f>IF(A14="", "", SUMIFS('إدخال المبالغ والتوزيع الآلي'!$F:$F, 'إدخال المبالغ والتوزيع الآلي'!$A:$A, A14, 'إدخال المبالغ والتوزيع الآلي'!$E:$E, "✔ " &amp; "9050*"))</f>
        <v>0</v>
      </c>
      <c r="D14" s="9">
        <f>IF(A14="", "", SUMIFS('إدخال المبالغ والتوزيع الآلي'!$F:$F, 'إدخال المبالغ والتوزيع الآلي'!$A:$A, A14, 'إدخال المبالغ والتوزيع الآلي'!$E:$E, "✔ " &amp; "9051*"))</f>
        <v>0</v>
      </c>
      <c r="E14" s="9">
        <f>IF(A14="", "", SUMIFS('إدخال المبالغ والتوزيع الآلي'!$F:$F, 'إدخال المبالغ والتوزيع الآلي'!$A:$A, A14, 'إدخال المبالغ والتوزيع الآلي'!$E:$E, "✔ " &amp; "9052*"))</f>
        <v>0</v>
      </c>
      <c r="F14" s="9">
        <f>IF(A14="", "", SUMIFS('إدخال المبالغ والتوزيع الآلي'!$F:$F, 'إدخال المبالغ والتوزيع الآلي'!$A:$A, A14, 'إدخال المبالغ والتوزيع الآلي'!$E:$E, "✔ " &amp; "9053*"))</f>
        <v>0</v>
      </c>
      <c r="G14" s="13">
        <f>IF(A14="", "", SUMIFS('إدخال المبالغ والتوزيع الآلي'!$F:$F, 'إدخال المبالغ والتوزيع الآلي'!$A:$A, A14, 'إدخال المبالغ والتوزيع الآلي'!$E:$E, "✔ " &amp; "9054*"))</f>
        <v>0</v>
      </c>
      <c r="H14" s="13">
        <f>IF(A14="", "", SUMIFS('إدخال المبالغ والتوزيع الآلي'!$F:$F, 'إدخال المبالغ والتوزيع الآلي'!$A:$A, A14, 'إدخال المبالغ والتوزيع الآلي'!$E:$E, "✔ " &amp; "9059*"))</f>
        <v>0</v>
      </c>
    </row>
    <row r="15" spans="1:8" ht="15" customHeight="1" x14ac:dyDescent="0.2">
      <c r="A15" s="10" t="s">
        <v>101</v>
      </c>
      <c r="B15" s="11" t="s">
        <v>102</v>
      </c>
      <c r="C15" s="14">
        <f>IF(A15="", "", SUMIFS('إدخال المبالغ والتوزيع الآلي'!$F:$F, 'إدخال المبالغ والتوزيع الآلي'!$A:$A, A15, 'إدخال المبالغ والتوزيع الآلي'!$E:$E, "✔ " &amp; "9050*"))</f>
        <v>0</v>
      </c>
      <c r="D15" s="14">
        <f>IF(A15="", "", SUMIFS('إدخال المبالغ والتوزيع الآلي'!$F:$F, 'إدخال المبالغ والتوزيع الآلي'!$A:$A, A15, 'إدخال المبالغ والتوزيع الآلي'!$E:$E, "✔ " &amp; "9051*"))</f>
        <v>0</v>
      </c>
      <c r="E15" s="14">
        <f>IF(A15="", "", SUMIFS('إدخال المبالغ والتوزيع الآلي'!$F:$F, 'إدخال المبالغ والتوزيع الآلي'!$A:$A, A15, 'إدخال المبالغ والتوزيع الآلي'!$E:$E, "✔ " &amp; "9052*"))</f>
        <v>0</v>
      </c>
      <c r="F15" s="14">
        <f>IF(A15="", "", SUMIFS('إدخال المبالغ والتوزيع الآلي'!$F:$F, 'إدخال المبالغ والتوزيع الآلي'!$A:$A, A15, 'إدخال المبالغ والتوزيع الآلي'!$E:$E, "✔ " &amp; "9053*"))</f>
        <v>0</v>
      </c>
      <c r="G15" s="14">
        <f>IF(A15="", "", SUMIFS('إدخال المبالغ والتوزيع الآلي'!$F:$F, 'إدخال المبالغ والتوزيع الآلي'!$A:$A, A15, 'إدخال المبالغ والتوزيع الآلي'!$E:$E, "✔ " &amp; "9054*"))</f>
        <v>0</v>
      </c>
      <c r="H15" s="14">
        <f>IF(A15="", "", SUMIFS('إدخال المبالغ والتوزيع الآلي'!$F:$F, 'إدخال المبالغ والتوزيع الآلي'!$A:$A, A15, 'إدخال المبالغ والتوزيع الآلي'!$E:$E, "✔ " &amp; "9059*"))</f>
        <v>0</v>
      </c>
    </row>
    <row r="16" spans="1:8" ht="15" customHeight="1" x14ac:dyDescent="0.2">
      <c r="A16" s="7" t="s">
        <v>105</v>
      </c>
      <c r="B16" s="8" t="s">
        <v>106</v>
      </c>
      <c r="C16" s="13">
        <f>IF(A16="", "", SUMIFS('إدخال المبالغ والتوزيع الآلي'!$F:$F, 'إدخال المبالغ والتوزيع الآلي'!$A:$A, A16, 'إدخال المبالغ والتوزيع الآلي'!$E:$E, "✔ " &amp; "9050*"))</f>
        <v>0</v>
      </c>
      <c r="D16" s="13">
        <f>IF(A16="", "", SUMIFS('إدخال المبالغ والتوزيع الآلي'!$F:$F, 'إدخال المبالغ والتوزيع الآلي'!$A:$A, A16, 'إدخال المبالغ والتوزيع الآلي'!$E:$E, "✔ " &amp; "9051*"))</f>
        <v>0</v>
      </c>
      <c r="E16" s="13">
        <f>IF(A16="", "", SUMIFS('إدخال المبالغ والتوزيع الآلي'!$F:$F, 'إدخال المبالغ والتوزيع الآلي'!$A:$A, A16, 'إدخال المبالغ والتوزيع الآلي'!$E:$E, "✔ " &amp; "9052*"))</f>
        <v>0</v>
      </c>
      <c r="F16" s="13">
        <f>IF(A16="", "", SUMIFS('إدخال المبالغ والتوزيع الآلي'!$F:$F, 'إدخال المبالغ والتوزيع الآلي'!$A:$A, A16, 'إدخال المبالغ والتوزيع الآلي'!$E:$E, "✔ " &amp; "9053*"))</f>
        <v>0</v>
      </c>
      <c r="G16" s="13">
        <f>IF(A16="", "", SUMIFS('إدخال المبالغ والتوزيع الآلي'!$F:$F, 'إدخال المبالغ والتوزيع الآلي'!$A:$A, A16, 'إدخال المبالغ والتوزيع الآلي'!$E:$E, "✔ " &amp; "9054*"))</f>
        <v>0</v>
      </c>
      <c r="H16" s="13">
        <f>IF(A16="", "", SUMIFS('إدخال المبالغ والتوزيع الآلي'!$F:$F, 'إدخال المبالغ والتوزيع الآلي'!$A:$A, A16, 'إدخال المبالغ والتوزيع الآلي'!$E:$E, "✔ " &amp; "9059*"))</f>
        <v>0</v>
      </c>
    </row>
    <row r="17" spans="1:8" x14ac:dyDescent="0.15">
      <c r="A17" s="39" t="s">
        <v>111</v>
      </c>
      <c r="B17" s="33"/>
      <c r="C17" s="33"/>
      <c r="D17" s="33"/>
      <c r="E17" s="33"/>
      <c r="F17" s="33"/>
      <c r="G17" s="33"/>
      <c r="H17" s="33"/>
    </row>
    <row r="18" spans="1:8" ht="15" customHeight="1" x14ac:dyDescent="0.2">
      <c r="A18" s="7" t="s">
        <v>237</v>
      </c>
      <c r="B18" s="8" t="s">
        <v>238</v>
      </c>
      <c r="C18" s="13">
        <f>IF(A18="", "", SUMIFS('إدخال المبالغ والتوزيع الآلي'!$F:$F, 'إدخال المبالغ والتوزيع الآلي'!$A:$A, A18, 'إدخال المبالغ والتوزيع الآلي'!$E:$E, "✔ " &amp; "9050*"))</f>
        <v>0</v>
      </c>
      <c r="D18" s="13">
        <f>IF(A18="", "", SUMIFS('إدخال المبالغ والتوزيع الآلي'!$F:$F, 'إدخال المبالغ والتوزيع الآلي'!$A:$A, A18, 'إدخال المبالغ والتوزيع الآلي'!$E:$E, "✔ " &amp; "9051*"))</f>
        <v>0</v>
      </c>
      <c r="E18" s="9">
        <f>IF(A18="", "", SUMIFS('إدخال المبالغ والتوزيع الآلي'!$F:$F, 'إدخال المبالغ والتوزيع الآلي'!$A:$A, A18, 'إدخال المبالغ والتوزيع الآلي'!$E:$E, "✔ " &amp; "9052*"))</f>
        <v>0</v>
      </c>
      <c r="F18" s="9">
        <f>IF(A18="", "", SUMIFS('إدخال المبالغ والتوزيع الآلي'!$F:$F, 'إدخال المبالغ والتوزيع الآلي'!$A:$A, A18, 'إدخال المبالغ والتوزيع الآلي'!$E:$E, "✔ " &amp; "9053*"))</f>
        <v>0</v>
      </c>
      <c r="G18" s="9">
        <f>IF(A18="", "", SUMIFS('إدخال المبالغ والتوزيع الآلي'!$F:$F, 'إدخال المبالغ والتوزيع الآلي'!$A:$A, A18, 'إدخال المبالغ والتوزيع الآلي'!$E:$E, "✔ " &amp; "9054*"))</f>
        <v>0</v>
      </c>
      <c r="H18" s="9">
        <f>IF(A18="", "", SUMIFS('إدخال المبالغ والتوزيع الآلي'!$F:$F, 'إدخال المبالغ والتوزيع الآلي'!$A:$A, A18, 'إدخال المبالغ والتوزيع الآلي'!$E:$E, "✔ " &amp; "9059*"))</f>
        <v>0</v>
      </c>
    </row>
    <row r="19" spans="1:8" ht="15" customHeight="1" x14ac:dyDescent="0.2">
      <c r="A19" s="10" t="s">
        <v>162</v>
      </c>
      <c r="B19" s="11" t="s">
        <v>163</v>
      </c>
      <c r="C19" s="14">
        <f>IF(A19="", "", SUMIFS('إدخال المبالغ والتوزيع الآلي'!$F:$F, 'إدخال المبالغ والتوزيع الآلي'!$A:$A, A19, 'إدخال المبالغ والتوزيع الآلي'!$E:$E, "✔ " &amp; "9050*"))</f>
        <v>0</v>
      </c>
      <c r="D19" s="14">
        <f>IF(A19="", "", SUMIFS('إدخال المبالغ والتوزيع الآلي'!$F:$F, 'إدخال المبالغ والتوزيع الآلي'!$A:$A, A19, 'إدخال المبالغ والتوزيع الآلي'!$E:$E, "✔ " &amp; "9051*"))</f>
        <v>0</v>
      </c>
      <c r="E19" s="14">
        <f>IF(A19="", "", SUMIFS('إدخال المبالغ والتوزيع الآلي'!$F:$F, 'إدخال المبالغ والتوزيع الآلي'!$A:$A, A19, 'إدخال المبالغ والتوزيع الآلي'!$E:$E, "✔ " &amp; "9052*"))</f>
        <v>0</v>
      </c>
      <c r="F19" s="14">
        <f>IF(A19="", "", SUMIFS('إدخال المبالغ والتوزيع الآلي'!$F:$F, 'إدخال المبالغ والتوزيع الآلي'!$A:$A, A19, 'إدخال المبالغ والتوزيع الآلي'!$E:$E, "✔ " &amp; "9053*"))</f>
        <v>0</v>
      </c>
      <c r="G19" s="14">
        <f>IF(A19="", "", SUMIFS('إدخال المبالغ والتوزيع الآلي'!$F:$F, 'إدخال المبالغ والتوزيع الآلي'!$A:$A, A19, 'إدخال المبالغ والتوزيع الآلي'!$E:$E, "✔ " &amp; "9054*"))</f>
        <v>0</v>
      </c>
      <c r="H19" s="14">
        <f>IF(A19="", "", SUMIFS('إدخال المبالغ والتوزيع الآلي'!$F:$F, 'إدخال المبالغ والتوزيع الآلي'!$A:$A, A19, 'إدخال المبالغ والتوزيع الآلي'!$E:$E, "✔ " &amp; "9059*"))</f>
        <v>0</v>
      </c>
    </row>
    <row r="20" spans="1:8" ht="15" customHeight="1" x14ac:dyDescent="0.2">
      <c r="A20" s="7" t="s">
        <v>164</v>
      </c>
      <c r="B20" s="8" t="s">
        <v>165</v>
      </c>
      <c r="C20" s="13">
        <f>IF(A20="", "", SUMIFS('إدخال المبالغ والتوزيع الآلي'!$F:$F, 'إدخال المبالغ والتوزيع الآلي'!$A:$A, A20, 'إدخال المبالغ والتوزيع الآلي'!$E:$E, "✔ " &amp; "9050*"))</f>
        <v>0</v>
      </c>
      <c r="D20" s="13">
        <f>IF(A20="", "", SUMIFS('إدخال المبالغ والتوزيع الآلي'!$F:$F, 'إدخال المبالغ والتوزيع الآلي'!$A:$A, A20, 'إدخال المبالغ والتوزيع الآلي'!$E:$E, "✔ " &amp; "9051*"))</f>
        <v>0</v>
      </c>
      <c r="E20" s="9">
        <f>IF(A20="", "", SUMIFS('إدخال المبالغ والتوزيع الآلي'!$F:$F, 'إدخال المبالغ والتوزيع الآلي'!$A:$A, A20, 'إدخال المبالغ والتوزيع الآلي'!$E:$E, "✔ " &amp; "9052*"))</f>
        <v>0</v>
      </c>
      <c r="F20" s="13">
        <f>IF(A20="", "", SUMIFS('إدخال المبالغ والتوزيع الآلي'!$F:$F, 'إدخال المبالغ والتوزيع الآلي'!$A:$A, A20, 'إدخال المبالغ والتوزيع الآلي'!$E:$E, "✔ " &amp; "9053*"))</f>
        <v>0</v>
      </c>
      <c r="G20" s="9">
        <f>IF(A20="", "", SUMIFS('إدخال المبالغ والتوزيع الآلي'!$F:$F, 'إدخال المبالغ والتوزيع الآلي'!$A:$A, A20, 'إدخال المبالغ والتوزيع الآلي'!$E:$E, "✔ " &amp; "9054*"))</f>
        <v>0</v>
      </c>
      <c r="H20" s="9">
        <f>IF(A20="", "", SUMIFS('إدخال المبالغ والتوزيع الآلي'!$F:$F, 'إدخال المبالغ والتوزيع الآلي'!$A:$A, A20, 'إدخال المبالغ والتوزيع الآلي'!$E:$E, "✔ " &amp; "9059*"))</f>
        <v>0</v>
      </c>
    </row>
    <row r="21" spans="1:8" ht="15" customHeight="1" x14ac:dyDescent="0.2">
      <c r="A21" s="10" t="s">
        <v>293</v>
      </c>
      <c r="B21" s="11" t="s">
        <v>294</v>
      </c>
      <c r="C21" s="12">
        <f>IF(A21="", "", SUMIFS('إدخال المبالغ والتوزيع الآلي'!$F:$F, 'إدخال المبالغ والتوزيع الآلي'!$A:$A, A21, 'إدخال المبالغ والتوزيع الآلي'!$E:$E, "✔ " &amp; "9050*"))</f>
        <v>0</v>
      </c>
      <c r="D21" s="14">
        <f>IF(A21="", "", SUMIFS('إدخال المبالغ والتوزيع الآلي'!$F:$F, 'إدخال المبالغ والتوزيع الآلي'!$A:$A, A21, 'إدخال المبالغ والتوزيع الآلي'!$E:$E, "✔ " &amp; "9051*"))</f>
        <v>0</v>
      </c>
      <c r="E21" s="12">
        <f>IF(A21="", "", SUMIFS('إدخال المبالغ والتوزيع الآلي'!$F:$F, 'إدخال المبالغ والتوزيع الآلي'!$A:$A, A21, 'إدخال المبالغ والتوزيع الآلي'!$E:$E, "✔ " &amp; "9052*"))</f>
        <v>0</v>
      </c>
      <c r="F21" s="12">
        <f>IF(A21="", "", SUMIFS('إدخال المبالغ والتوزيع الآلي'!$F:$F, 'إدخال المبالغ والتوزيع الآلي'!$A:$A, A21, 'إدخال المبالغ والتوزيع الآلي'!$E:$E, "✔ " &amp; "9053*"))</f>
        <v>0</v>
      </c>
      <c r="G21" s="14">
        <f>IF(A21="", "", SUMIFS('إدخال المبالغ والتوزيع الآلي'!$F:$F, 'إدخال المبالغ والتوزيع الآلي'!$A:$A, A21, 'إدخال المبالغ والتوزيع الآلي'!$E:$E, "✔ " &amp; "9054*"))</f>
        <v>0</v>
      </c>
      <c r="H21" s="12">
        <f>IF(A21="", "", SUMIFS('إدخال المبالغ والتوزيع الآلي'!$F:$F, 'إدخال المبالغ والتوزيع الآلي'!$A:$A, A21, 'إدخال المبالغ والتوزيع الآلي'!$E:$E, "✔ " &amp; "9059*"))</f>
        <v>0</v>
      </c>
    </row>
    <row r="22" spans="1:8" ht="15" customHeight="1" x14ac:dyDescent="0.2">
      <c r="A22" s="7" t="s">
        <v>122</v>
      </c>
      <c r="B22" s="8" t="s">
        <v>123</v>
      </c>
      <c r="C22" s="13">
        <f>IF(A22="", "", SUMIFS('إدخال المبالغ والتوزيع الآلي'!$F:$F, 'إدخال المبالغ والتوزيع الآلي'!$A:$A, A22, 'إدخال المبالغ والتوزيع الآلي'!$E:$E, "✔ " &amp; "9050*"))</f>
        <v>0</v>
      </c>
      <c r="D22" s="13">
        <f>IF(A22="", "", SUMIFS('إدخال المبالغ والتوزيع الآلي'!$F:$F, 'إدخال المبالغ والتوزيع الآلي'!$A:$A, A22, 'إدخال المبالغ والتوزيع الآلي'!$E:$E, "✔ " &amp; "9051*"))</f>
        <v>0</v>
      </c>
      <c r="E22" s="13">
        <f>IF(A22="", "", SUMIFS('إدخال المبالغ والتوزيع الآلي'!$F:$F, 'إدخال المبالغ والتوزيع الآلي'!$A:$A, A22, 'إدخال المبالغ والتوزيع الآلي'!$E:$E, "✔ " &amp; "9052*"))</f>
        <v>0</v>
      </c>
      <c r="F22" s="13">
        <f>IF(A22="", "", SUMIFS('إدخال المبالغ والتوزيع الآلي'!$F:$F, 'إدخال المبالغ والتوزيع الآلي'!$A:$A, A22, 'إدخال المبالغ والتوزيع الآلي'!$E:$E, "✔ " &amp; "9053*"))</f>
        <v>0</v>
      </c>
      <c r="G22" s="13">
        <f>IF(A22="", "", SUMIFS('إدخال المبالغ والتوزيع الآلي'!$F:$F, 'إدخال المبالغ والتوزيع الآلي'!$A:$A, A22, 'إدخال المبالغ والتوزيع الآلي'!$E:$E, "✔ " &amp; "9054*"))</f>
        <v>0</v>
      </c>
      <c r="H22" s="13">
        <f>IF(A22="", "", SUMIFS('إدخال المبالغ والتوزيع الآلي'!$F:$F, 'إدخال المبالغ والتوزيع الآلي'!$A:$A, A22, 'إدخال المبالغ والتوزيع الآلي'!$E:$E, "✔ " &amp; "9059*"))</f>
        <v>0</v>
      </c>
    </row>
    <row r="23" spans="1:8" ht="15" customHeight="1" x14ac:dyDescent="0.2">
      <c r="A23" s="10" t="s">
        <v>124</v>
      </c>
      <c r="B23" s="11" t="s">
        <v>125</v>
      </c>
      <c r="C23" s="14">
        <f>IF(A23="", "", SUMIFS('إدخال المبالغ والتوزيع الآلي'!$F:$F, 'إدخال المبالغ والتوزيع الآلي'!$A:$A, A23, 'إدخال المبالغ والتوزيع الآلي'!$E:$E, "✔ " &amp; "9050*"))</f>
        <v>0</v>
      </c>
      <c r="D23" s="14">
        <f>IF(A23="", "", SUMIFS('إدخال المبالغ والتوزيع الآلي'!$F:$F, 'إدخال المبالغ والتوزيع الآلي'!$A:$A, A23, 'إدخال المبالغ والتوزيع الآلي'!$E:$E, "✔ " &amp; "9051*"))</f>
        <v>0</v>
      </c>
      <c r="E23" s="14">
        <f>IF(A23="", "", SUMIFS('إدخال المبالغ والتوزيع الآلي'!$F:$F, 'إدخال المبالغ والتوزيع الآلي'!$A:$A, A23, 'إدخال المبالغ والتوزيع الآلي'!$E:$E, "✔ " &amp; "9052*"))</f>
        <v>0</v>
      </c>
      <c r="F23" s="14">
        <f>IF(A23="", "", SUMIFS('إدخال المبالغ والتوزيع الآلي'!$F:$F, 'إدخال المبالغ والتوزيع الآلي'!$A:$A, A23, 'إدخال المبالغ والتوزيع الآلي'!$E:$E, "✔ " &amp; "9053*"))</f>
        <v>0</v>
      </c>
      <c r="G23" s="14">
        <f>IF(A23="", "", SUMIFS('إدخال المبالغ والتوزيع الآلي'!$F:$F, 'إدخال المبالغ والتوزيع الآلي'!$A:$A, A23, 'إدخال المبالغ والتوزيع الآلي'!$E:$E, "✔ " &amp; "9054*"))</f>
        <v>0</v>
      </c>
      <c r="H23" s="14">
        <f>IF(A23="", "", SUMIFS('إدخال المبالغ والتوزيع الآلي'!$F:$F, 'إدخال المبالغ والتوزيع الآلي'!$A:$A, A23, 'إدخال المبالغ والتوزيع الآلي'!$E:$E, "✔ " &amp; "9059*"))</f>
        <v>0</v>
      </c>
    </row>
    <row r="24" spans="1:8" ht="15" customHeight="1" x14ac:dyDescent="0.2">
      <c r="A24" s="7" t="s">
        <v>127</v>
      </c>
      <c r="B24" s="8" t="s">
        <v>128</v>
      </c>
      <c r="C24" s="13">
        <f>IF(A24="", "", SUMIFS('إدخال المبالغ والتوزيع الآلي'!$F:$F, 'إدخال المبالغ والتوزيع الآلي'!$A:$A, A24, 'إدخال المبالغ والتوزيع الآلي'!$E:$E, "✔ " &amp; "9050*"))</f>
        <v>0</v>
      </c>
      <c r="D24" s="13">
        <f>IF(A24="", "", SUMIFS('إدخال المبالغ والتوزيع الآلي'!$F:$F, 'إدخال المبالغ والتوزيع الآلي'!$A:$A, A24, 'إدخال المبالغ والتوزيع الآلي'!$E:$E, "✔ " &amp; "9051*"))</f>
        <v>0</v>
      </c>
      <c r="E24" s="13">
        <f>IF(A24="", "", SUMIFS('إدخال المبالغ والتوزيع الآلي'!$F:$F, 'إدخال المبالغ والتوزيع الآلي'!$A:$A, A24, 'إدخال المبالغ والتوزيع الآلي'!$E:$E, "✔ " &amp; "9052*"))</f>
        <v>0</v>
      </c>
      <c r="F24" s="13">
        <f>IF(A24="", "", SUMIFS('إدخال المبالغ والتوزيع الآلي'!$F:$F, 'إدخال المبالغ والتوزيع الآلي'!$A:$A, A24, 'إدخال المبالغ والتوزيع الآلي'!$E:$E, "✔ " &amp; "9053*"))</f>
        <v>0</v>
      </c>
      <c r="G24" s="13">
        <f>IF(A24="", "", SUMIFS('إدخال المبالغ والتوزيع الآلي'!$F:$F, 'إدخال المبالغ والتوزيع الآلي'!$A:$A, A24, 'إدخال المبالغ والتوزيع الآلي'!$E:$E, "✔ " &amp; "9054*"))</f>
        <v>0</v>
      </c>
      <c r="H24" s="13">
        <f>IF(A24="", "", SUMIFS('إدخال المبالغ والتوزيع الآلي'!$F:$F, 'إدخال المبالغ والتوزيع الآلي'!$A:$A, A24, 'إدخال المبالغ والتوزيع الآلي'!$E:$E, "✔ " &amp; "9059*"))</f>
        <v>0</v>
      </c>
    </row>
  </sheetData>
  <mergeCells count="4">
    <mergeCell ref="A17:H17"/>
    <mergeCell ref="A5:H5"/>
    <mergeCell ref="C3:H3"/>
    <mergeCell ref="A1:H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24"/>
  <sheetViews>
    <sheetView rightToLeft="1" workbookViewId="0"/>
  </sheetViews>
  <sheetFormatPr defaultRowHeight="13.5" x14ac:dyDescent="0.15"/>
  <cols>
    <col min="1" max="1" width="12.01171875" style="15" customWidth="1"/>
    <col min="2" max="2" width="48.0546875" style="15" customWidth="1"/>
    <col min="3" max="7" width="24.02734375" style="15" customWidth="1"/>
  </cols>
  <sheetData>
    <row r="1" spans="1:7" x14ac:dyDescent="0.15">
      <c r="A1" s="37" t="s">
        <v>295</v>
      </c>
      <c r="B1" s="33"/>
      <c r="C1" s="33"/>
      <c r="D1" s="33"/>
      <c r="E1" s="33"/>
      <c r="F1" s="33"/>
      <c r="G1" s="33"/>
    </row>
    <row r="3" spans="1:7" ht="14.25" customHeight="1" x14ac:dyDescent="0.2">
      <c r="A3" s="16" t="s">
        <v>78</v>
      </c>
      <c r="B3" s="16" t="s">
        <v>79</v>
      </c>
      <c r="C3" s="40" t="s">
        <v>296</v>
      </c>
      <c r="D3" s="33"/>
      <c r="E3" s="33"/>
      <c r="F3" s="33"/>
      <c r="G3" s="33"/>
    </row>
    <row r="4" spans="1:7" ht="39.950000000000003" customHeight="1" x14ac:dyDescent="0.2">
      <c r="A4" s="6"/>
      <c r="B4" s="6"/>
      <c r="C4" s="1" t="s">
        <v>297</v>
      </c>
      <c r="D4" s="1" t="s">
        <v>298</v>
      </c>
      <c r="E4" s="1" t="s">
        <v>299</v>
      </c>
      <c r="F4" s="1" t="s">
        <v>300</v>
      </c>
      <c r="G4" s="1" t="s">
        <v>301</v>
      </c>
    </row>
    <row r="5" spans="1:7" x14ac:dyDescent="0.15">
      <c r="A5" s="39" t="s">
        <v>86</v>
      </c>
      <c r="B5" s="33"/>
      <c r="C5" s="33"/>
      <c r="D5" s="33"/>
      <c r="E5" s="33"/>
      <c r="F5" s="33"/>
      <c r="G5" s="33"/>
    </row>
    <row r="6" spans="1:7" ht="15" customHeight="1" x14ac:dyDescent="0.2">
      <c r="A6" s="7" t="s">
        <v>183</v>
      </c>
      <c r="B6" s="8" t="s">
        <v>184</v>
      </c>
      <c r="C6" s="13">
        <f>IF(A6="", "", SUMIFS('إدخال المبالغ والتوزيع الآلي'!$F:$F, 'إدخال المبالغ والتوزيع الآلي'!$A:$A, A6, 'إدخال المبالغ والتوزيع الآلي'!$E:$E, "✔ " &amp; "9060*"))</f>
        <v>0</v>
      </c>
      <c r="D6" s="13">
        <f>IF(A6="", "", SUMIFS('إدخال المبالغ والتوزيع الآلي'!$F:$F, 'إدخال المبالغ والتوزيع الآلي'!$A:$A, A6, 'إدخال المبالغ والتوزيع الآلي'!$E:$E, "✔ " &amp; "9061*"))</f>
        <v>0</v>
      </c>
      <c r="E6" s="13">
        <f>IF(A6="", "", SUMIFS('إدخال المبالغ والتوزيع الآلي'!$F:$F, 'إدخال المبالغ والتوزيع الآلي'!$A:$A, A6, 'إدخال المبالغ والتوزيع الآلي'!$E:$E, "✔ " &amp; "9062*"))</f>
        <v>0</v>
      </c>
      <c r="F6" s="13">
        <f>IF(A6="", "", SUMIFS('إدخال المبالغ والتوزيع الآلي'!$F:$F, 'إدخال المبالغ والتوزيع الآلي'!$A:$A, A6, 'إدخال المبالغ والتوزيع الآلي'!$E:$E, "✔ " &amp; "9063*"))</f>
        <v>0</v>
      </c>
      <c r="G6" s="13">
        <f>IF(A6="", "", SUMIFS('إدخال المبالغ والتوزيع الآلي'!$F:$F, 'إدخال المبالغ والتوزيع الآلي'!$A:$A, A6, 'إدخال المبالغ والتوزيع الآلي'!$E:$E, "✔ " &amp; "9069*"))</f>
        <v>0</v>
      </c>
    </row>
    <row r="7" spans="1:7" ht="15" customHeight="1" x14ac:dyDescent="0.2">
      <c r="A7" s="10" t="s">
        <v>249</v>
      </c>
      <c r="B7" s="11" t="s">
        <v>250</v>
      </c>
      <c r="C7" s="14">
        <f>IF(A7="", "", SUMIFS('إدخال المبالغ والتوزيع الآلي'!$F:$F, 'إدخال المبالغ والتوزيع الآلي'!$A:$A, A7, 'إدخال المبالغ والتوزيع الآلي'!$E:$E, "✔ " &amp; "9060*"))</f>
        <v>0</v>
      </c>
      <c r="D7" s="14">
        <f>IF(A7="", "", SUMIFS('إدخال المبالغ والتوزيع الآلي'!$F:$F, 'إدخال المبالغ والتوزيع الآلي'!$A:$A, A7, 'إدخال المبالغ والتوزيع الآلي'!$E:$E, "✔ " &amp; "9061*"))</f>
        <v>0</v>
      </c>
      <c r="E7" s="14">
        <f>IF(A7="", "", SUMIFS('إدخال المبالغ والتوزيع الآلي'!$F:$F, 'إدخال المبالغ والتوزيع الآلي'!$A:$A, A7, 'إدخال المبالغ والتوزيع الآلي'!$E:$E, "✔ " &amp; "9062*"))</f>
        <v>0</v>
      </c>
      <c r="F7" s="14">
        <f>IF(A7="", "", SUMIFS('إدخال المبالغ والتوزيع الآلي'!$F:$F, 'إدخال المبالغ والتوزيع الآلي'!$A:$A, A7, 'إدخال المبالغ والتوزيع الآلي'!$E:$E, "✔ " &amp; "9063*"))</f>
        <v>0</v>
      </c>
      <c r="G7" s="14">
        <f>IF(A7="", "", SUMIFS('إدخال المبالغ والتوزيع الآلي'!$F:$F, 'إدخال المبالغ والتوزيع الآلي'!$A:$A, A7, 'إدخال المبالغ والتوزيع الآلي'!$E:$E, "✔ " &amp; "9069*"))</f>
        <v>0</v>
      </c>
    </row>
    <row r="8" spans="1:7" ht="15" customHeight="1" x14ac:dyDescent="0.2">
      <c r="A8" s="7" t="s">
        <v>253</v>
      </c>
      <c r="B8" s="8" t="s">
        <v>254</v>
      </c>
      <c r="C8" s="13">
        <f>IF(A8="", "", SUMIFS('إدخال المبالغ والتوزيع الآلي'!$F:$F, 'إدخال المبالغ والتوزيع الآلي'!$A:$A, A8, 'إدخال المبالغ والتوزيع الآلي'!$E:$E, "✔ " &amp; "9060*"))</f>
        <v>0</v>
      </c>
      <c r="D8" s="13">
        <f>IF(A8="", "", SUMIFS('إدخال المبالغ والتوزيع الآلي'!$F:$F, 'إدخال المبالغ والتوزيع الآلي'!$A:$A, A8, 'إدخال المبالغ والتوزيع الآلي'!$E:$E, "✔ " &amp; "9061*"))</f>
        <v>0</v>
      </c>
      <c r="E8" s="13">
        <f>IF(A8="", "", SUMIFS('إدخال المبالغ والتوزيع الآلي'!$F:$F, 'إدخال المبالغ والتوزيع الآلي'!$A:$A, A8, 'إدخال المبالغ والتوزيع الآلي'!$E:$E, "✔ " &amp; "9062*"))</f>
        <v>0</v>
      </c>
      <c r="F8" s="13">
        <f>IF(A8="", "", SUMIFS('إدخال المبالغ والتوزيع الآلي'!$F:$F, 'إدخال المبالغ والتوزيع الآلي'!$A:$A, A8, 'إدخال المبالغ والتوزيع الآلي'!$E:$E, "✔ " &amp; "9063*"))</f>
        <v>0</v>
      </c>
      <c r="G8" s="13">
        <f>IF(A8="", "", SUMIFS('إدخال المبالغ والتوزيع الآلي'!$F:$F, 'إدخال المبالغ والتوزيع الآلي'!$A:$A, A8, 'إدخال المبالغ والتوزيع الآلي'!$E:$E, "✔ " &amp; "9069*"))</f>
        <v>0</v>
      </c>
    </row>
    <row r="9" spans="1:7" ht="15" customHeight="1" x14ac:dyDescent="0.2">
      <c r="A9" s="10" t="s">
        <v>273</v>
      </c>
      <c r="B9" s="11" t="s">
        <v>274</v>
      </c>
      <c r="C9" s="14">
        <f>IF(A9="", "", SUMIFS('إدخال المبالغ والتوزيع الآلي'!$F:$F, 'إدخال المبالغ والتوزيع الآلي'!$A:$A, A9, 'إدخال المبالغ والتوزيع الآلي'!$E:$E, "✔ " &amp; "9060*"))</f>
        <v>0</v>
      </c>
      <c r="D9" s="14">
        <f>IF(A9="", "", SUMIFS('إدخال المبالغ والتوزيع الآلي'!$F:$F, 'إدخال المبالغ والتوزيع الآلي'!$A:$A, A9, 'إدخال المبالغ والتوزيع الآلي'!$E:$E, "✔ " &amp; "9061*"))</f>
        <v>0</v>
      </c>
      <c r="E9" s="14">
        <f>IF(A9="", "", SUMIFS('إدخال المبالغ والتوزيع الآلي'!$F:$F, 'إدخال المبالغ والتوزيع الآلي'!$A:$A, A9, 'إدخال المبالغ والتوزيع الآلي'!$E:$E, "✔ " &amp; "9062*"))</f>
        <v>0</v>
      </c>
      <c r="F9" s="14">
        <f>IF(A9="", "", SUMIFS('إدخال المبالغ والتوزيع الآلي'!$F:$F, 'إدخال المبالغ والتوزيع الآلي'!$A:$A, A9, 'إدخال المبالغ والتوزيع الآلي'!$E:$E, "✔ " &amp; "9063*"))</f>
        <v>0</v>
      </c>
      <c r="G9" s="14">
        <f>IF(A9="", "", SUMIFS('إدخال المبالغ والتوزيع الآلي'!$F:$F, 'إدخال المبالغ والتوزيع الآلي'!$A:$A, A9, 'إدخال المبالغ والتوزيع الآلي'!$E:$E, "✔ " &amp; "9069*"))</f>
        <v>0</v>
      </c>
    </row>
    <row r="10" spans="1:7" ht="15" customHeight="1" x14ac:dyDescent="0.2">
      <c r="A10" s="7" t="s">
        <v>193</v>
      </c>
      <c r="B10" s="8" t="s">
        <v>194</v>
      </c>
      <c r="C10" s="13">
        <f>IF(A10="", "", SUMIFS('إدخال المبالغ والتوزيع الآلي'!$F:$F, 'إدخال المبالغ والتوزيع الآلي'!$A:$A, A10, 'إدخال المبالغ والتوزيع الآلي'!$E:$E, "✔ " &amp; "9060*"))</f>
        <v>0</v>
      </c>
      <c r="D10" s="13">
        <f>IF(A10="", "", SUMIFS('إدخال المبالغ والتوزيع الآلي'!$F:$F, 'إدخال المبالغ والتوزيع الآلي'!$A:$A, A10, 'إدخال المبالغ والتوزيع الآلي'!$E:$E, "✔ " &amp; "9061*"))</f>
        <v>0</v>
      </c>
      <c r="E10" s="13">
        <f>IF(A10="", "", SUMIFS('إدخال المبالغ والتوزيع الآلي'!$F:$F, 'إدخال المبالغ والتوزيع الآلي'!$A:$A, A10, 'إدخال المبالغ والتوزيع الآلي'!$E:$E, "✔ " &amp; "9062*"))</f>
        <v>0</v>
      </c>
      <c r="F10" s="13">
        <f>IF(A10="", "", SUMIFS('إدخال المبالغ والتوزيع الآلي'!$F:$F, 'إدخال المبالغ والتوزيع الآلي'!$A:$A, A10, 'إدخال المبالغ والتوزيع الآلي'!$E:$E, "✔ " &amp; "9063*"))</f>
        <v>0</v>
      </c>
      <c r="G10" s="13">
        <f>IF(A10="", "", SUMIFS('إدخال المبالغ والتوزيع الآلي'!$F:$F, 'إدخال المبالغ والتوزيع الآلي'!$A:$A, A10, 'إدخال المبالغ والتوزيع الآلي'!$E:$E, "✔ " &amp; "9069*"))</f>
        <v>0</v>
      </c>
    </row>
    <row r="11" spans="1:7" ht="15" customHeight="1" x14ac:dyDescent="0.2">
      <c r="A11" s="10" t="s">
        <v>195</v>
      </c>
      <c r="B11" s="11" t="s">
        <v>196</v>
      </c>
      <c r="C11" s="14">
        <f>IF(A11="", "", SUMIFS('إدخال المبالغ والتوزيع الآلي'!$F:$F, 'إدخال المبالغ والتوزيع الآلي'!$A:$A, A11, 'إدخال المبالغ والتوزيع الآلي'!$E:$E, "✔ " &amp; "9060*"))</f>
        <v>0</v>
      </c>
      <c r="D11" s="14">
        <f>IF(A11="", "", SUMIFS('إدخال المبالغ والتوزيع الآلي'!$F:$F, 'إدخال المبالغ والتوزيع الآلي'!$A:$A, A11, 'إدخال المبالغ والتوزيع الآلي'!$E:$E, "✔ " &amp; "9061*"))</f>
        <v>0</v>
      </c>
      <c r="E11" s="14">
        <f>IF(A11="", "", SUMIFS('إدخال المبالغ والتوزيع الآلي'!$F:$F, 'إدخال المبالغ والتوزيع الآلي'!$A:$A, A11, 'إدخال المبالغ والتوزيع الآلي'!$E:$E, "✔ " &amp; "9062*"))</f>
        <v>0</v>
      </c>
      <c r="F11" s="14">
        <f>IF(A11="", "", SUMIFS('إدخال المبالغ والتوزيع الآلي'!$F:$F, 'إدخال المبالغ والتوزيع الآلي'!$A:$A, A11, 'إدخال المبالغ والتوزيع الآلي'!$E:$E, "✔ " &amp; "9063*"))</f>
        <v>0</v>
      </c>
      <c r="G11" s="14">
        <f>IF(A11="", "", SUMIFS('إدخال المبالغ والتوزيع الآلي'!$F:$F, 'إدخال المبالغ والتوزيع الآلي'!$A:$A, A11, 'إدخال المبالغ والتوزيع الآلي'!$E:$E, "✔ " &amp; "9069*"))</f>
        <v>0</v>
      </c>
    </row>
    <row r="12" spans="1:7" ht="15" customHeight="1" x14ac:dyDescent="0.2">
      <c r="A12" s="7" t="s">
        <v>197</v>
      </c>
      <c r="B12" s="8" t="s">
        <v>198</v>
      </c>
      <c r="C12" s="13">
        <f>IF(A12="", "", SUMIFS('إدخال المبالغ والتوزيع الآلي'!$F:$F, 'إدخال المبالغ والتوزيع الآلي'!$A:$A, A12, 'إدخال المبالغ والتوزيع الآلي'!$E:$E, "✔ " &amp; "9060*"))</f>
        <v>0</v>
      </c>
      <c r="D12" s="13">
        <f>IF(A12="", "", SUMIFS('إدخال المبالغ والتوزيع الآلي'!$F:$F, 'إدخال المبالغ والتوزيع الآلي'!$A:$A, A12, 'إدخال المبالغ والتوزيع الآلي'!$E:$E, "✔ " &amp; "9061*"))</f>
        <v>0</v>
      </c>
      <c r="E12" s="13">
        <f>IF(A12="", "", SUMIFS('إدخال المبالغ والتوزيع الآلي'!$F:$F, 'إدخال المبالغ والتوزيع الآلي'!$A:$A, A12, 'إدخال المبالغ والتوزيع الآلي'!$E:$E, "✔ " &amp; "9062*"))</f>
        <v>0</v>
      </c>
      <c r="F12" s="13">
        <f>IF(A12="", "", SUMIFS('إدخال المبالغ والتوزيع الآلي'!$F:$F, 'إدخال المبالغ والتوزيع الآلي'!$A:$A, A12, 'إدخال المبالغ والتوزيع الآلي'!$E:$E, "✔ " &amp; "9063*"))</f>
        <v>0</v>
      </c>
      <c r="G12" s="13">
        <f>IF(A12="", "", SUMIFS('إدخال المبالغ والتوزيع الآلي'!$F:$F, 'إدخال المبالغ والتوزيع الآلي'!$A:$A, A12, 'إدخال المبالغ والتوزيع الآلي'!$E:$E, "✔ " &amp; "9069*"))</f>
        <v>0</v>
      </c>
    </row>
    <row r="13" spans="1:7" ht="15" customHeight="1" x14ac:dyDescent="0.2">
      <c r="A13" s="10" t="s">
        <v>199</v>
      </c>
      <c r="B13" s="11" t="s">
        <v>200</v>
      </c>
      <c r="C13" s="14">
        <f>IF(A13="", "", SUMIFS('إدخال المبالغ والتوزيع الآلي'!$F:$F, 'إدخال المبالغ والتوزيع الآلي'!$A:$A, A13, 'إدخال المبالغ والتوزيع الآلي'!$E:$E, "✔ " &amp; "9060*"))</f>
        <v>0</v>
      </c>
      <c r="D13" s="14">
        <f>IF(A13="", "", SUMIFS('إدخال المبالغ والتوزيع الآلي'!$F:$F, 'إدخال المبالغ والتوزيع الآلي'!$A:$A, A13, 'إدخال المبالغ والتوزيع الآلي'!$E:$E, "✔ " &amp; "9061*"))</f>
        <v>0</v>
      </c>
      <c r="E13" s="14">
        <f>IF(A13="", "", SUMIFS('إدخال المبالغ والتوزيع الآلي'!$F:$F, 'إدخال المبالغ والتوزيع الآلي'!$A:$A, A13, 'إدخال المبالغ والتوزيع الآلي'!$E:$E, "✔ " &amp; "9062*"))</f>
        <v>0</v>
      </c>
      <c r="F13" s="14">
        <f>IF(A13="", "", SUMIFS('إدخال المبالغ والتوزيع الآلي'!$F:$F, 'إدخال المبالغ والتوزيع الآلي'!$A:$A, A13, 'إدخال المبالغ والتوزيع الآلي'!$E:$E, "✔ " &amp; "9063*"))</f>
        <v>0</v>
      </c>
      <c r="G13" s="14">
        <f>IF(A13="", "", SUMIFS('إدخال المبالغ والتوزيع الآلي'!$F:$F, 'إدخال المبالغ والتوزيع الآلي'!$A:$A, A13, 'إدخال المبالغ والتوزيع الآلي'!$E:$E, "✔ " &amp; "9069*"))</f>
        <v>0</v>
      </c>
    </row>
    <row r="14" spans="1:7" ht="15" customHeight="1" x14ac:dyDescent="0.2">
      <c r="A14" s="7" t="s">
        <v>209</v>
      </c>
      <c r="B14" s="8" t="s">
        <v>210</v>
      </c>
      <c r="C14" s="13">
        <f>IF(A14="", "", SUMIFS('إدخال المبالغ والتوزيع الآلي'!$F:$F, 'إدخال المبالغ والتوزيع الآلي'!$A:$A, A14, 'إدخال المبالغ والتوزيع الآلي'!$E:$E, "✔ " &amp; "9060*"))</f>
        <v>0</v>
      </c>
      <c r="D14" s="13">
        <f>IF(A14="", "", SUMIFS('إدخال المبالغ والتوزيع الآلي'!$F:$F, 'إدخال المبالغ والتوزيع الآلي'!$A:$A, A14, 'إدخال المبالغ والتوزيع الآلي'!$E:$E, "✔ " &amp; "9061*"))</f>
        <v>0</v>
      </c>
      <c r="E14" s="13">
        <f>IF(A14="", "", SUMIFS('إدخال المبالغ والتوزيع الآلي'!$F:$F, 'إدخال المبالغ والتوزيع الآلي'!$A:$A, A14, 'إدخال المبالغ والتوزيع الآلي'!$E:$E, "✔ " &amp; "9062*"))</f>
        <v>0</v>
      </c>
      <c r="F14" s="13">
        <f>IF(A14="", "", SUMIFS('إدخال المبالغ والتوزيع الآلي'!$F:$F, 'إدخال المبالغ والتوزيع الآلي'!$A:$A, A14, 'إدخال المبالغ والتوزيع الآلي'!$E:$E, "✔ " &amp; "9063*"))</f>
        <v>0</v>
      </c>
      <c r="G14" s="13">
        <f>IF(A14="", "", SUMIFS('إدخال المبالغ والتوزيع الآلي'!$F:$F, 'إدخال المبالغ والتوزيع الآلي'!$A:$A, A14, 'إدخال المبالغ والتوزيع الآلي'!$E:$E, "✔ " &amp; "9069*"))</f>
        <v>0</v>
      </c>
    </row>
    <row r="15" spans="1:7" ht="15" customHeight="1" x14ac:dyDescent="0.2">
      <c r="A15" s="10" t="s">
        <v>211</v>
      </c>
      <c r="B15" s="11" t="s">
        <v>212</v>
      </c>
      <c r="C15" s="14">
        <f>IF(A15="", "", SUMIFS('إدخال المبالغ والتوزيع الآلي'!$F:$F, 'إدخال المبالغ والتوزيع الآلي'!$A:$A, A15, 'إدخال المبالغ والتوزيع الآلي'!$E:$E, "✔ " &amp; "9060*"))</f>
        <v>0</v>
      </c>
      <c r="D15" s="14">
        <f>IF(A15="", "", SUMIFS('إدخال المبالغ والتوزيع الآلي'!$F:$F, 'إدخال المبالغ والتوزيع الآلي'!$A:$A, A15, 'إدخال المبالغ والتوزيع الآلي'!$E:$E, "✔ " &amp; "9061*"))</f>
        <v>0</v>
      </c>
      <c r="E15" s="14">
        <f>IF(A15="", "", SUMIFS('إدخال المبالغ والتوزيع الآلي'!$F:$F, 'إدخال المبالغ والتوزيع الآلي'!$A:$A, A15, 'إدخال المبالغ والتوزيع الآلي'!$E:$E, "✔ " &amp; "9062*"))</f>
        <v>0</v>
      </c>
      <c r="F15" s="14">
        <f>IF(A15="", "", SUMIFS('إدخال المبالغ والتوزيع الآلي'!$F:$F, 'إدخال المبالغ والتوزيع الآلي'!$A:$A, A15, 'إدخال المبالغ والتوزيع الآلي'!$E:$E, "✔ " &amp; "9063*"))</f>
        <v>0</v>
      </c>
      <c r="G15" s="14">
        <f>IF(A15="", "", SUMIFS('إدخال المبالغ والتوزيع الآلي'!$F:$F, 'إدخال المبالغ والتوزيع الآلي'!$A:$A, A15, 'إدخال المبالغ والتوزيع الآلي'!$E:$E, "✔ " &amp; "9069*"))</f>
        <v>0</v>
      </c>
    </row>
    <row r="16" spans="1:7" ht="15" customHeight="1" x14ac:dyDescent="0.2">
      <c r="A16" s="7" t="s">
        <v>148</v>
      </c>
      <c r="B16" s="8" t="s">
        <v>149</v>
      </c>
      <c r="C16" s="13">
        <f>IF(A16="", "", SUMIFS('إدخال المبالغ والتوزيع الآلي'!$F:$F, 'إدخال المبالغ والتوزيع الآلي'!$A:$A, A16, 'إدخال المبالغ والتوزيع الآلي'!$E:$E, "✔ " &amp; "9060*"))</f>
        <v>0</v>
      </c>
      <c r="D16" s="13">
        <f>IF(A16="", "", SUMIFS('إدخال المبالغ والتوزيع الآلي'!$F:$F, 'إدخال المبالغ والتوزيع الآلي'!$A:$A, A16, 'إدخال المبالغ والتوزيع الآلي'!$E:$E, "✔ " &amp; "9061*"))</f>
        <v>0</v>
      </c>
      <c r="E16" s="13">
        <f>IF(A16="", "", SUMIFS('إدخال المبالغ والتوزيع الآلي'!$F:$F, 'إدخال المبالغ والتوزيع الآلي'!$A:$A, A16, 'إدخال المبالغ والتوزيع الآلي'!$E:$E, "✔ " &amp; "9062*"))</f>
        <v>0</v>
      </c>
      <c r="F16" s="13">
        <f>IF(A16="", "", SUMIFS('إدخال المبالغ والتوزيع الآلي'!$F:$F, 'إدخال المبالغ والتوزيع الآلي'!$A:$A, A16, 'إدخال المبالغ والتوزيع الآلي'!$E:$E, "✔ " &amp; "9063*"))</f>
        <v>0</v>
      </c>
      <c r="G16" s="13">
        <f>IF(A16="", "", SUMIFS('إدخال المبالغ والتوزيع الآلي'!$F:$F, 'إدخال المبالغ والتوزيع الآلي'!$A:$A, A16, 'إدخال المبالغ والتوزيع الآلي'!$E:$E, "✔ " &amp; "9069*"))</f>
        <v>0</v>
      </c>
    </row>
    <row r="17" spans="1:7" ht="15" customHeight="1" x14ac:dyDescent="0.2">
      <c r="A17" s="10" t="s">
        <v>150</v>
      </c>
      <c r="B17" s="11" t="s">
        <v>151</v>
      </c>
      <c r="C17" s="14">
        <f>IF(A17="", "", SUMIFS('إدخال المبالغ والتوزيع الآلي'!$F:$F, 'إدخال المبالغ والتوزيع الآلي'!$A:$A, A17, 'إدخال المبالغ والتوزيع الآلي'!$E:$E, "✔ " &amp; "9060*"))</f>
        <v>0</v>
      </c>
      <c r="D17" s="14">
        <f>IF(A17="", "", SUMIFS('إدخال المبالغ والتوزيع الآلي'!$F:$F, 'إدخال المبالغ والتوزيع الآلي'!$A:$A, A17, 'إدخال المبالغ والتوزيع الآلي'!$E:$E, "✔ " &amp; "9061*"))</f>
        <v>0</v>
      </c>
      <c r="E17" s="14">
        <f>IF(A17="", "", SUMIFS('إدخال المبالغ والتوزيع الآلي'!$F:$F, 'إدخال المبالغ والتوزيع الآلي'!$A:$A, A17, 'إدخال المبالغ والتوزيع الآلي'!$E:$E, "✔ " &amp; "9062*"))</f>
        <v>0</v>
      </c>
      <c r="F17" s="14">
        <f>IF(A17="", "", SUMIFS('إدخال المبالغ والتوزيع الآلي'!$F:$F, 'إدخال المبالغ والتوزيع الآلي'!$A:$A, A17, 'إدخال المبالغ والتوزيع الآلي'!$E:$E, "✔ " &amp; "9063*"))</f>
        <v>0</v>
      </c>
      <c r="G17" s="14">
        <f>IF(A17="", "", SUMIFS('إدخال المبالغ والتوزيع الآلي'!$F:$F, 'إدخال المبالغ والتوزيع الآلي'!$A:$A, A17, 'إدخال المبالغ والتوزيع الآلي'!$E:$E, "✔ " &amp; "9069*"))</f>
        <v>0</v>
      </c>
    </row>
    <row r="18" spans="1:7" ht="15" customHeight="1" x14ac:dyDescent="0.2">
      <c r="A18" s="7" t="s">
        <v>154</v>
      </c>
      <c r="B18" s="8" t="s">
        <v>155</v>
      </c>
      <c r="C18" s="13">
        <f>IF(A18="", "", SUMIFS('إدخال المبالغ والتوزيع الآلي'!$F:$F, 'إدخال المبالغ والتوزيع الآلي'!$A:$A, A18, 'إدخال المبالغ والتوزيع الآلي'!$E:$E, "✔ " &amp; "9060*"))</f>
        <v>0</v>
      </c>
      <c r="D18" s="13">
        <f>IF(A18="", "", SUMIFS('إدخال المبالغ والتوزيع الآلي'!$F:$F, 'إدخال المبالغ والتوزيع الآلي'!$A:$A, A18, 'إدخال المبالغ والتوزيع الآلي'!$E:$E, "✔ " &amp; "9061*"))</f>
        <v>0</v>
      </c>
      <c r="E18" s="13">
        <f>IF(A18="", "", SUMIFS('إدخال المبالغ والتوزيع الآلي'!$F:$F, 'إدخال المبالغ والتوزيع الآلي'!$A:$A, A18, 'إدخال المبالغ والتوزيع الآلي'!$E:$E, "✔ " &amp; "9062*"))</f>
        <v>0</v>
      </c>
      <c r="F18" s="13">
        <f>IF(A18="", "", SUMIFS('إدخال المبالغ والتوزيع الآلي'!$F:$F, 'إدخال المبالغ والتوزيع الآلي'!$A:$A, A18, 'إدخال المبالغ والتوزيع الآلي'!$E:$E, "✔ " &amp; "9063*"))</f>
        <v>0</v>
      </c>
      <c r="G18" s="13">
        <f>IF(A18="", "", SUMIFS('إدخال المبالغ والتوزيع الآلي'!$F:$F, 'إدخال المبالغ والتوزيع الآلي'!$A:$A, A18, 'إدخال المبالغ والتوزيع الآلي'!$E:$E, "✔ " &amp; "9069*"))</f>
        <v>0</v>
      </c>
    </row>
    <row r="19" spans="1:7" ht="15" customHeight="1" x14ac:dyDescent="0.2">
      <c r="A19" s="10" t="s">
        <v>235</v>
      </c>
      <c r="B19" s="11" t="s">
        <v>236</v>
      </c>
      <c r="C19" s="14">
        <f>IF(A19="", "", SUMIFS('إدخال المبالغ والتوزيع الآلي'!$F:$F, 'إدخال المبالغ والتوزيع الآلي'!$A:$A, A19, 'إدخال المبالغ والتوزيع الآلي'!$E:$E, "✔ " &amp; "9060*"))</f>
        <v>0</v>
      </c>
      <c r="D19" s="14">
        <f>IF(A19="", "", SUMIFS('إدخال المبالغ والتوزيع الآلي'!$F:$F, 'إدخال المبالغ والتوزيع الآلي'!$A:$A, A19, 'إدخال المبالغ والتوزيع الآلي'!$E:$E, "✔ " &amp; "9061*"))</f>
        <v>0</v>
      </c>
      <c r="E19" s="14">
        <f>IF(A19="", "", SUMIFS('إدخال المبالغ والتوزيع الآلي'!$F:$F, 'إدخال المبالغ والتوزيع الآلي'!$A:$A, A19, 'إدخال المبالغ والتوزيع الآلي'!$E:$E, "✔ " &amp; "9062*"))</f>
        <v>0</v>
      </c>
      <c r="F19" s="14">
        <f>IF(A19="", "", SUMIFS('إدخال المبالغ والتوزيع الآلي'!$F:$F, 'إدخال المبالغ والتوزيع الآلي'!$A:$A, A19, 'إدخال المبالغ والتوزيع الآلي'!$E:$E, "✔ " &amp; "9063*"))</f>
        <v>0</v>
      </c>
      <c r="G19" s="14">
        <f>IF(A19="", "", SUMIFS('إدخال المبالغ والتوزيع الآلي'!$F:$F, 'إدخال المبالغ والتوزيع الآلي'!$A:$A, A19, 'إدخال المبالغ والتوزيع الآلي'!$E:$E, "✔ " &amp; "9069*"))</f>
        <v>0</v>
      </c>
    </row>
    <row r="20" spans="1:7" ht="15" customHeight="1" x14ac:dyDescent="0.2">
      <c r="A20" s="7" t="s">
        <v>101</v>
      </c>
      <c r="B20" s="8" t="s">
        <v>102</v>
      </c>
      <c r="C20" s="13">
        <f>IF(A20="", "", SUMIFS('إدخال المبالغ والتوزيع الآلي'!$F:$F, 'إدخال المبالغ والتوزيع الآلي'!$A:$A, A20, 'إدخال المبالغ والتوزيع الآلي'!$E:$E, "✔ " &amp; "9060*"))</f>
        <v>0</v>
      </c>
      <c r="D20" s="13">
        <f>IF(A20="", "", SUMIFS('إدخال المبالغ والتوزيع الآلي'!$F:$F, 'إدخال المبالغ والتوزيع الآلي'!$A:$A, A20, 'إدخال المبالغ والتوزيع الآلي'!$E:$E, "✔ " &amp; "9061*"))</f>
        <v>0</v>
      </c>
      <c r="E20" s="13">
        <f>IF(A20="", "", SUMIFS('إدخال المبالغ والتوزيع الآلي'!$F:$F, 'إدخال المبالغ والتوزيع الآلي'!$A:$A, A20, 'إدخال المبالغ والتوزيع الآلي'!$E:$E, "✔ " &amp; "9062*"))</f>
        <v>0</v>
      </c>
      <c r="F20" s="13">
        <f>IF(A20="", "", SUMIFS('إدخال المبالغ والتوزيع الآلي'!$F:$F, 'إدخال المبالغ والتوزيع الآلي'!$A:$A, A20, 'إدخال المبالغ والتوزيع الآلي'!$E:$E, "✔ " &amp; "9063*"))</f>
        <v>0</v>
      </c>
      <c r="G20" s="13">
        <f>IF(A20="", "", SUMIFS('إدخال المبالغ والتوزيع الآلي'!$F:$F, 'إدخال المبالغ والتوزيع الآلي'!$A:$A, A20, 'إدخال المبالغ والتوزيع الآلي'!$E:$E, "✔ " &amp; "9069*"))</f>
        <v>0</v>
      </c>
    </row>
    <row r="21" spans="1:7" ht="15" customHeight="1" x14ac:dyDescent="0.2">
      <c r="A21" s="10" t="s">
        <v>103</v>
      </c>
      <c r="B21" s="11" t="s">
        <v>104</v>
      </c>
      <c r="C21" s="14">
        <f>IF(A21="", "", SUMIFS('إدخال المبالغ والتوزيع الآلي'!$F:$F, 'إدخال المبالغ والتوزيع الآلي'!$A:$A, A21, 'إدخال المبالغ والتوزيع الآلي'!$E:$E, "✔ " &amp; "9060*"))</f>
        <v>0</v>
      </c>
      <c r="D21" s="14">
        <f>IF(A21="", "", SUMIFS('إدخال المبالغ والتوزيع الآلي'!$F:$F, 'إدخال المبالغ والتوزيع الآلي'!$A:$A, A21, 'إدخال المبالغ والتوزيع الآلي'!$E:$E, "✔ " &amp; "9061*"))</f>
        <v>0</v>
      </c>
      <c r="E21" s="14">
        <f>IF(A21="", "", SUMIFS('إدخال المبالغ والتوزيع الآلي'!$F:$F, 'إدخال المبالغ والتوزيع الآلي'!$A:$A, A21, 'إدخال المبالغ والتوزيع الآلي'!$E:$E, "✔ " &amp; "9062*"))</f>
        <v>0</v>
      </c>
      <c r="F21" s="14">
        <f>IF(A21="", "", SUMIFS('إدخال المبالغ والتوزيع الآلي'!$F:$F, 'إدخال المبالغ والتوزيع الآلي'!$A:$A, A21, 'إدخال المبالغ والتوزيع الآلي'!$E:$E, "✔ " &amp; "9063*"))</f>
        <v>0</v>
      </c>
      <c r="G21" s="14">
        <f>IF(A21="", "", SUMIFS('إدخال المبالغ والتوزيع الآلي'!$F:$F, 'إدخال المبالغ والتوزيع الآلي'!$A:$A, A21, 'إدخال المبالغ والتوزيع الآلي'!$E:$E, "✔ " &amp; "9069*"))</f>
        <v>0</v>
      </c>
    </row>
    <row r="22" spans="1:7" x14ac:dyDescent="0.15">
      <c r="A22" s="39" t="s">
        <v>111</v>
      </c>
      <c r="B22" s="33"/>
      <c r="C22" s="33"/>
      <c r="D22" s="33"/>
      <c r="E22" s="33"/>
      <c r="F22" s="33"/>
      <c r="G22" s="33"/>
    </row>
    <row r="23" spans="1:7" ht="15" customHeight="1" x14ac:dyDescent="0.2">
      <c r="A23" s="7" t="s">
        <v>302</v>
      </c>
      <c r="B23" s="8" t="s">
        <v>303</v>
      </c>
      <c r="C23" s="13">
        <f>IF(A23="", "", SUMIFS('إدخال المبالغ والتوزيع الآلي'!$F:$F, 'إدخال المبالغ والتوزيع الآلي'!$A:$A, A23, 'إدخال المبالغ والتوزيع الآلي'!$E:$E, "✔ " &amp; "9060*"))</f>
        <v>0</v>
      </c>
      <c r="D23" s="13">
        <f>IF(A23="", "", SUMIFS('إدخال المبالغ والتوزيع الآلي'!$F:$F, 'إدخال المبالغ والتوزيع الآلي'!$A:$A, A23, 'إدخال المبالغ والتوزيع الآلي'!$E:$E, "✔ " &amp; "9061*"))</f>
        <v>0</v>
      </c>
      <c r="E23" s="13">
        <f>IF(A23="", "", SUMIFS('إدخال المبالغ والتوزيع الآلي'!$F:$F, 'إدخال المبالغ والتوزيع الآلي'!$A:$A, A23, 'إدخال المبالغ والتوزيع الآلي'!$E:$E, "✔ " &amp; "9062*"))</f>
        <v>0</v>
      </c>
      <c r="F23" s="13">
        <f>IF(A23="", "", SUMIFS('إدخال المبالغ والتوزيع الآلي'!$F:$F, 'إدخال المبالغ والتوزيع الآلي'!$A:$A, A23, 'إدخال المبالغ والتوزيع الآلي'!$E:$E, "✔ " &amp; "9063*"))</f>
        <v>0</v>
      </c>
      <c r="G23" s="13">
        <f>IF(A23="", "", SUMIFS('إدخال المبالغ والتوزيع الآلي'!$F:$F, 'إدخال المبالغ والتوزيع الآلي'!$A:$A, A23, 'إدخال المبالغ والتوزيع الآلي'!$E:$E, "✔ " &amp; "9069*"))</f>
        <v>0</v>
      </c>
    </row>
    <row r="24" spans="1:7" ht="15" customHeight="1" x14ac:dyDescent="0.2">
      <c r="A24" s="10" t="s">
        <v>103</v>
      </c>
      <c r="B24" s="11" t="s">
        <v>126</v>
      </c>
      <c r="C24" s="14">
        <f>IF(A24="", "", SUMIFS('إدخال المبالغ والتوزيع الآلي'!$F:$F, 'إدخال المبالغ والتوزيع الآلي'!$A:$A, A24, 'إدخال المبالغ والتوزيع الآلي'!$E:$E, "✔ " &amp; "9060*"))</f>
        <v>0</v>
      </c>
      <c r="D24" s="14">
        <f>IF(A24="", "", SUMIFS('إدخال المبالغ والتوزيع الآلي'!$F:$F, 'إدخال المبالغ والتوزيع الآلي'!$A:$A, A24, 'إدخال المبالغ والتوزيع الآلي'!$E:$E, "✔ " &amp; "9061*"))</f>
        <v>0</v>
      </c>
      <c r="E24" s="14">
        <f>IF(A24="", "", SUMIFS('إدخال المبالغ والتوزيع الآلي'!$F:$F, 'إدخال المبالغ والتوزيع الآلي'!$A:$A, A24, 'إدخال المبالغ والتوزيع الآلي'!$E:$E, "✔ " &amp; "9062*"))</f>
        <v>0</v>
      </c>
      <c r="F24" s="14">
        <f>IF(A24="", "", SUMIFS('إدخال المبالغ والتوزيع الآلي'!$F:$F, 'إدخال المبالغ والتوزيع الآلي'!$A:$A, A24, 'إدخال المبالغ والتوزيع الآلي'!$E:$E, "✔ " &amp; "9063*"))</f>
        <v>0</v>
      </c>
      <c r="G24" s="14">
        <f>IF(A24="", "", SUMIFS('إدخال المبالغ والتوزيع الآلي'!$F:$F, 'إدخال المبالغ والتوزيع الآلي'!$A:$A, A24, 'إدخال المبالغ والتوزيع الآلي'!$E:$E, "✔ " &amp; "9069*"))</f>
        <v>0</v>
      </c>
    </row>
  </sheetData>
  <mergeCells count="4">
    <mergeCell ref="A5:G5"/>
    <mergeCell ref="A22:G22"/>
    <mergeCell ref="A1:G1"/>
    <mergeCell ref="C3:G3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2"/>
  <sheetViews>
    <sheetView rightToLeft="1" workbookViewId="0"/>
  </sheetViews>
  <sheetFormatPr defaultRowHeight="13.5" x14ac:dyDescent="0.15"/>
  <cols>
    <col min="1" max="1" width="12.01171875" style="15" customWidth="1"/>
    <col min="2" max="2" width="48.0546875" style="15" customWidth="1"/>
    <col min="3" max="6" width="24.02734375" style="15" customWidth="1"/>
  </cols>
  <sheetData>
    <row r="1" spans="1:6" x14ac:dyDescent="0.15">
      <c r="A1" s="37" t="s">
        <v>304</v>
      </c>
      <c r="B1" s="33"/>
      <c r="C1" s="33"/>
      <c r="D1" s="33"/>
      <c r="E1" s="33"/>
      <c r="F1" s="33"/>
    </row>
    <row r="3" spans="1:6" ht="14.25" customHeight="1" x14ac:dyDescent="0.2">
      <c r="A3" s="16" t="s">
        <v>78</v>
      </c>
      <c r="B3" s="16" t="s">
        <v>79</v>
      </c>
      <c r="C3" s="40" t="s">
        <v>305</v>
      </c>
      <c r="D3" s="33"/>
      <c r="E3" s="33"/>
      <c r="F3" s="33"/>
    </row>
    <row r="4" spans="1:6" ht="39.950000000000003" customHeight="1" x14ac:dyDescent="0.2">
      <c r="A4" s="6"/>
      <c r="B4" s="6"/>
      <c r="C4" s="1" t="s">
        <v>306</v>
      </c>
      <c r="D4" s="1" t="s">
        <v>307</v>
      </c>
      <c r="E4" s="1" t="s">
        <v>308</v>
      </c>
      <c r="F4" s="1" t="s">
        <v>309</v>
      </c>
    </row>
    <row r="5" spans="1:6" x14ac:dyDescent="0.15">
      <c r="A5" s="39" t="s">
        <v>86</v>
      </c>
      <c r="B5" s="33"/>
      <c r="C5" s="33"/>
      <c r="D5" s="33"/>
      <c r="E5" s="33"/>
      <c r="F5" s="33"/>
    </row>
    <row r="6" spans="1:6" ht="15" customHeight="1" x14ac:dyDescent="0.2">
      <c r="A6" s="7" t="s">
        <v>181</v>
      </c>
      <c r="B6" s="8" t="s">
        <v>182</v>
      </c>
      <c r="C6" s="13">
        <f>IF(A6="", "", SUMIFS('إدخال المبالغ والتوزيع الآلي'!$F:$F, 'إدخال المبالغ والتوزيع الآلي'!$A:$A, A6, 'إدخال المبالغ والتوزيع الآلي'!$E:$E, "✔ " &amp; "9070*"))</f>
        <v>0</v>
      </c>
      <c r="D6" s="13">
        <f>IF(A6="", "", SUMIFS('إدخال المبالغ والتوزيع الآلي'!$F:$F, 'إدخال المبالغ والتوزيع الآلي'!$A:$A, A6, 'إدخال المبالغ والتوزيع الآلي'!$E:$E, "✔ " &amp; "9071*"))</f>
        <v>0</v>
      </c>
      <c r="E6" s="13">
        <f>IF(A6="", "", SUMIFS('إدخال المبالغ والتوزيع الآلي'!$F:$F, 'إدخال المبالغ والتوزيع الآلي'!$A:$A, A6, 'إدخال المبالغ والتوزيع الآلي'!$E:$E, "✔ " &amp; "9072*"))</f>
        <v>0</v>
      </c>
      <c r="F6" s="13">
        <f>IF(A6="", "", SUMIFS('إدخال المبالغ والتوزيع الآلي'!$F:$F, 'إدخال المبالغ والتوزيع الآلي'!$A:$A, A6, 'إدخال المبالغ والتوزيع الآلي'!$E:$E, "✔ " &amp; "9079*"))</f>
        <v>0</v>
      </c>
    </row>
    <row r="7" spans="1:6" ht="15" customHeight="1" x14ac:dyDescent="0.2">
      <c r="A7" s="10" t="s">
        <v>310</v>
      </c>
      <c r="B7" s="11" t="s">
        <v>311</v>
      </c>
      <c r="C7" s="14">
        <f>IF(A7="", "", SUMIFS('إدخال المبالغ والتوزيع الآلي'!$F:$F, 'إدخال المبالغ والتوزيع الآلي'!$A:$A, A7, 'إدخال المبالغ والتوزيع الآلي'!$E:$E, "✔ " &amp; "9070*"))</f>
        <v>0</v>
      </c>
      <c r="D7" s="12">
        <f>IF(A7="", "", SUMIFS('إدخال المبالغ والتوزيع الآلي'!$F:$F, 'إدخال المبالغ والتوزيع الآلي'!$A:$A, A7, 'إدخال المبالغ والتوزيع الآلي'!$E:$E, "✔ " &amp; "9071*"))</f>
        <v>0</v>
      </c>
      <c r="E7" s="14">
        <f>IF(A7="", "", SUMIFS('إدخال المبالغ والتوزيع الآلي'!$F:$F, 'إدخال المبالغ والتوزيع الآلي'!$A:$A, A7, 'إدخال المبالغ والتوزيع الآلي'!$E:$E, "✔ " &amp; "9072*"))</f>
        <v>0</v>
      </c>
      <c r="F7" s="14">
        <f>IF(A7="", "", SUMIFS('إدخال المبالغ والتوزيع الآلي'!$F:$F, 'إدخال المبالغ والتوزيع الآلي'!$A:$A, A7, 'إدخال المبالغ والتوزيع الآلي'!$E:$E, "✔ " &amp; "9079*"))</f>
        <v>0</v>
      </c>
    </row>
    <row r="8" spans="1:6" ht="15" customHeight="1" x14ac:dyDescent="0.2">
      <c r="A8" s="7" t="s">
        <v>312</v>
      </c>
      <c r="B8" s="8" t="s">
        <v>313</v>
      </c>
      <c r="C8" s="13">
        <f>IF(A8="", "", SUMIFS('إدخال المبالغ والتوزيع الآلي'!$F:$F, 'إدخال المبالغ والتوزيع الآلي'!$A:$A, A8, 'إدخال المبالغ والتوزيع الآلي'!$E:$E, "✔ " &amp; "9070*"))</f>
        <v>0</v>
      </c>
      <c r="D8" s="9">
        <f>IF(A8="", "", SUMIFS('إدخال المبالغ والتوزيع الآلي'!$F:$F, 'إدخال المبالغ والتوزيع الآلي'!$A:$A, A8, 'إدخال المبالغ والتوزيع الآلي'!$E:$E, "✔ " &amp; "9071*"))</f>
        <v>0</v>
      </c>
      <c r="E8" s="13">
        <f>IF(A8="", "", SUMIFS('إدخال المبالغ والتوزيع الآلي'!$F:$F, 'إدخال المبالغ والتوزيع الآلي'!$A:$A, A8, 'إدخال المبالغ والتوزيع الآلي'!$E:$E, "✔ " &amp; "9072*"))</f>
        <v>0</v>
      </c>
      <c r="F8" s="13">
        <f>IF(A8="", "", SUMIFS('إدخال المبالغ والتوزيع الآلي'!$F:$F, 'إدخال المبالغ والتوزيع الآلي'!$A:$A, A8, 'إدخال المبالغ والتوزيع الآلي'!$E:$E, "✔ " &amp; "9079*"))</f>
        <v>0</v>
      </c>
    </row>
    <row r="9" spans="1:6" ht="15" customHeight="1" x14ac:dyDescent="0.2">
      <c r="A9" s="10" t="s">
        <v>183</v>
      </c>
      <c r="B9" s="11" t="s">
        <v>184</v>
      </c>
      <c r="C9" s="14">
        <f>IF(A9="", "", SUMIFS('إدخال المبالغ والتوزيع الآلي'!$F:$F, 'إدخال المبالغ والتوزيع الآلي'!$A:$A, A9, 'إدخال المبالغ والتوزيع الآلي'!$E:$E, "✔ " &amp; "9070*"))</f>
        <v>0</v>
      </c>
      <c r="D9" s="14">
        <f>IF(A9="", "", SUMIFS('إدخال المبالغ والتوزيع الآلي'!$F:$F, 'إدخال المبالغ والتوزيع الآلي'!$A:$A, A9, 'إدخال المبالغ والتوزيع الآلي'!$E:$E, "✔ " &amp; "9071*"))</f>
        <v>0</v>
      </c>
      <c r="E9" s="14">
        <f>IF(A9="", "", SUMIFS('إدخال المبالغ والتوزيع الآلي'!$F:$F, 'إدخال المبالغ والتوزيع الآلي'!$A:$A, A9, 'إدخال المبالغ والتوزيع الآلي'!$E:$E, "✔ " &amp; "9072*"))</f>
        <v>0</v>
      </c>
      <c r="F9" s="14">
        <f>IF(A9="", "", SUMIFS('إدخال المبالغ والتوزيع الآلي'!$F:$F, 'إدخال المبالغ والتوزيع الآلي'!$A:$A, A9, 'إدخال المبالغ والتوزيع الآلي'!$E:$E, "✔ " &amp; "9079*"))</f>
        <v>0</v>
      </c>
    </row>
    <row r="10" spans="1:6" ht="15" customHeight="1" x14ac:dyDescent="0.2">
      <c r="A10" s="7" t="s">
        <v>249</v>
      </c>
      <c r="B10" s="8" t="s">
        <v>250</v>
      </c>
      <c r="C10" s="13">
        <f>IF(A10="", "", SUMIFS('إدخال المبالغ والتوزيع الآلي'!$F:$F, 'إدخال المبالغ والتوزيع الآلي'!$A:$A, A10, 'إدخال المبالغ والتوزيع الآلي'!$E:$E, "✔ " &amp; "9070*"))</f>
        <v>0</v>
      </c>
      <c r="D10" s="9">
        <f>IF(A10="", "", SUMIFS('إدخال المبالغ والتوزيع الآلي'!$F:$F, 'إدخال المبالغ والتوزيع الآلي'!$A:$A, A10, 'إدخال المبالغ والتوزيع الآلي'!$E:$E, "✔ " &amp; "9071*"))</f>
        <v>0</v>
      </c>
      <c r="E10" s="13">
        <f>IF(A10="", "", SUMIFS('إدخال المبالغ والتوزيع الآلي'!$F:$F, 'إدخال المبالغ والتوزيع الآلي'!$A:$A, A10, 'إدخال المبالغ والتوزيع الآلي'!$E:$E, "✔ " &amp; "9072*"))</f>
        <v>0</v>
      </c>
      <c r="F10" s="13">
        <f>IF(A10="", "", SUMIFS('إدخال المبالغ والتوزيع الآلي'!$F:$F, 'إدخال المبالغ والتوزيع الآلي'!$A:$A, A10, 'إدخال المبالغ والتوزيع الآلي'!$E:$E, "✔ " &amp; "9079*"))</f>
        <v>0</v>
      </c>
    </row>
    <row r="11" spans="1:6" ht="15" customHeight="1" x14ac:dyDescent="0.2">
      <c r="A11" s="10" t="s">
        <v>251</v>
      </c>
      <c r="B11" s="11" t="s">
        <v>252</v>
      </c>
      <c r="C11" s="14">
        <f>IF(A11="", "", SUMIFS('إدخال المبالغ والتوزيع الآلي'!$F:$F, 'إدخال المبالغ والتوزيع الآلي'!$A:$A, A11, 'إدخال المبالغ والتوزيع الآلي'!$E:$E, "✔ " &amp; "9070*"))</f>
        <v>0</v>
      </c>
      <c r="D11" s="12">
        <f>IF(A11="", "", SUMIFS('إدخال المبالغ والتوزيع الآلي'!$F:$F, 'إدخال المبالغ والتوزيع الآلي'!$A:$A, A11, 'إدخال المبالغ والتوزيع الآلي'!$E:$E, "✔ " &amp; "9071*"))</f>
        <v>0</v>
      </c>
      <c r="E11" s="14">
        <f>IF(A11="", "", SUMIFS('إدخال المبالغ والتوزيع الآلي'!$F:$F, 'إدخال المبالغ والتوزيع الآلي'!$A:$A, A11, 'إدخال المبالغ والتوزيع الآلي'!$E:$E, "✔ " &amp; "9072*"))</f>
        <v>0</v>
      </c>
      <c r="F11" s="14">
        <f>IF(A11="", "", SUMIFS('إدخال المبالغ والتوزيع الآلي'!$F:$F, 'إدخال المبالغ والتوزيع الآلي'!$A:$A, A11, 'إدخال المبالغ والتوزيع الآلي'!$E:$E, "✔ " &amp; "9079*"))</f>
        <v>0</v>
      </c>
    </row>
    <row r="12" spans="1:6" ht="15" customHeight="1" x14ac:dyDescent="0.2">
      <c r="A12" s="7" t="s">
        <v>185</v>
      </c>
      <c r="B12" s="8" t="s">
        <v>186</v>
      </c>
      <c r="C12" s="9">
        <f>IF(A12="", "", SUMIFS('إدخال المبالغ والتوزيع الآلي'!$F:$F, 'إدخال المبالغ والتوزيع الآلي'!$A:$A, A12, 'إدخال المبالغ والتوزيع الآلي'!$E:$E, "✔ " &amp; "9070*"))</f>
        <v>0</v>
      </c>
      <c r="D12" s="13">
        <f>IF(A12="", "", SUMIFS('إدخال المبالغ والتوزيع الآلي'!$F:$F, 'إدخال المبالغ والتوزيع الآلي'!$A:$A, A12, 'إدخال المبالغ والتوزيع الآلي'!$E:$E, "✔ " &amp; "9071*"))</f>
        <v>0</v>
      </c>
      <c r="E12" s="9">
        <f>IF(A12="", "", SUMIFS('إدخال المبالغ والتوزيع الآلي'!$F:$F, 'إدخال المبالغ والتوزيع الآلي'!$A:$A, A12, 'إدخال المبالغ والتوزيع الآلي'!$E:$E, "✔ " &amp; "9072*"))</f>
        <v>0</v>
      </c>
      <c r="F12" s="13">
        <f>IF(A12="", "", SUMIFS('إدخال المبالغ والتوزيع الآلي'!$F:$F, 'إدخال المبالغ والتوزيع الآلي'!$A:$A, A12, 'إدخال المبالغ والتوزيع الآلي'!$E:$E, "✔ " &amp; "9079*"))</f>
        <v>0</v>
      </c>
    </row>
    <row r="13" spans="1:6" ht="15" customHeight="1" x14ac:dyDescent="0.2">
      <c r="A13" s="10" t="s">
        <v>187</v>
      </c>
      <c r="B13" s="11" t="s">
        <v>188</v>
      </c>
      <c r="C13" s="12">
        <f>IF(A13="", "", SUMIFS('إدخال المبالغ والتوزيع الآلي'!$F:$F, 'إدخال المبالغ والتوزيع الآلي'!$A:$A, A13, 'إدخال المبالغ والتوزيع الآلي'!$E:$E, "✔ " &amp; "9070*"))</f>
        <v>0</v>
      </c>
      <c r="D13" s="14">
        <f>IF(A13="", "", SUMIFS('إدخال المبالغ والتوزيع الآلي'!$F:$F, 'إدخال المبالغ والتوزيع الآلي'!$A:$A, A13, 'إدخال المبالغ والتوزيع الآلي'!$E:$E, "✔ " &amp; "9071*"))</f>
        <v>0</v>
      </c>
      <c r="E13" s="12">
        <f>IF(A13="", "", SUMIFS('إدخال المبالغ والتوزيع الآلي'!$F:$F, 'إدخال المبالغ والتوزيع الآلي'!$A:$A, A13, 'إدخال المبالغ والتوزيع الآلي'!$E:$E, "✔ " &amp; "9072*"))</f>
        <v>0</v>
      </c>
      <c r="F13" s="14">
        <f>IF(A13="", "", SUMIFS('إدخال المبالغ والتوزيع الآلي'!$F:$F, 'إدخال المبالغ والتوزيع الآلي'!$A:$A, A13, 'إدخال المبالغ والتوزيع الآلي'!$E:$E, "✔ " &amp; "9079*"))</f>
        <v>0</v>
      </c>
    </row>
    <row r="14" spans="1:6" ht="15" customHeight="1" x14ac:dyDescent="0.2">
      <c r="A14" s="7" t="s">
        <v>191</v>
      </c>
      <c r="B14" s="8" t="s">
        <v>192</v>
      </c>
      <c r="C14" s="9">
        <f>IF(A14="", "", SUMIFS('إدخال المبالغ والتوزيع الآلي'!$F:$F, 'إدخال المبالغ والتوزيع الآلي'!$A:$A, A14, 'إدخال المبالغ والتوزيع الآلي'!$E:$E, "✔ " &amp; "9070*"))</f>
        <v>0</v>
      </c>
      <c r="D14" s="13">
        <f>IF(A14="", "", SUMIFS('إدخال المبالغ والتوزيع الآلي'!$F:$F, 'إدخال المبالغ والتوزيع الآلي'!$A:$A, A14, 'إدخال المبالغ والتوزيع الآلي'!$E:$E, "✔ " &amp; "9071*"))</f>
        <v>0</v>
      </c>
      <c r="E14" s="9">
        <f>IF(A14="", "", SUMIFS('إدخال المبالغ والتوزيع الآلي'!$F:$F, 'إدخال المبالغ والتوزيع الآلي'!$A:$A, A14, 'إدخال المبالغ والتوزيع الآلي'!$E:$E, "✔ " &amp; "9072*"))</f>
        <v>0</v>
      </c>
      <c r="F14" s="13">
        <f>IF(A14="", "", SUMIFS('إدخال المبالغ والتوزيع الآلي'!$F:$F, 'إدخال المبالغ والتوزيع الآلي'!$A:$A, A14, 'إدخال المبالغ والتوزيع الآلي'!$E:$E, "✔ " &amp; "9079*"))</f>
        <v>0</v>
      </c>
    </row>
    <row r="15" spans="1:6" ht="15" customHeight="1" x14ac:dyDescent="0.2">
      <c r="A15" s="10" t="s">
        <v>193</v>
      </c>
      <c r="B15" s="11" t="s">
        <v>194</v>
      </c>
      <c r="C15" s="14">
        <f>IF(A15="", "", SUMIFS('إدخال المبالغ والتوزيع الآلي'!$F:$F, 'إدخال المبالغ والتوزيع الآلي'!$A:$A, A15, 'إدخال المبالغ والتوزيع الآلي'!$E:$E, "✔ " &amp; "9070*"))</f>
        <v>0</v>
      </c>
      <c r="D15" s="14">
        <f>IF(A15="", "", SUMIFS('إدخال المبالغ والتوزيع الآلي'!$F:$F, 'إدخال المبالغ والتوزيع الآلي'!$A:$A, A15, 'إدخال المبالغ والتوزيع الآلي'!$E:$E, "✔ " &amp; "9071*"))</f>
        <v>0</v>
      </c>
      <c r="E15" s="14">
        <f>IF(A15="", "", SUMIFS('إدخال المبالغ والتوزيع الآلي'!$F:$F, 'إدخال المبالغ والتوزيع الآلي'!$A:$A, A15, 'إدخال المبالغ والتوزيع الآلي'!$E:$E, "✔ " &amp; "9072*"))</f>
        <v>0</v>
      </c>
      <c r="F15" s="14">
        <f>IF(A15="", "", SUMIFS('إدخال المبالغ والتوزيع الآلي'!$F:$F, 'إدخال المبالغ والتوزيع الآلي'!$A:$A, A15, 'إدخال المبالغ والتوزيع الآلي'!$E:$E, "✔ " &amp; "9079*"))</f>
        <v>0</v>
      </c>
    </row>
    <row r="16" spans="1:6" ht="15" customHeight="1" x14ac:dyDescent="0.2">
      <c r="A16" s="7" t="s">
        <v>195</v>
      </c>
      <c r="B16" s="8" t="s">
        <v>196</v>
      </c>
      <c r="C16" s="13">
        <f>IF(A16="", "", SUMIFS('إدخال المبالغ والتوزيع الآلي'!$F:$F, 'إدخال المبالغ والتوزيع الآلي'!$A:$A, A16, 'إدخال المبالغ والتوزيع الآلي'!$E:$E, "✔ " &amp; "9070*"))</f>
        <v>0</v>
      </c>
      <c r="D16" s="9">
        <f>IF(A16="", "", SUMIFS('إدخال المبالغ والتوزيع الآلي'!$F:$F, 'إدخال المبالغ والتوزيع الآلي'!$A:$A, A16, 'إدخال المبالغ والتوزيع الآلي'!$E:$E, "✔ " &amp; "9071*"))</f>
        <v>0</v>
      </c>
      <c r="E16" s="13">
        <f>IF(A16="", "", SUMIFS('إدخال المبالغ والتوزيع الآلي'!$F:$F, 'إدخال المبالغ والتوزيع الآلي'!$A:$A, A16, 'إدخال المبالغ والتوزيع الآلي'!$E:$E, "✔ " &amp; "9072*"))</f>
        <v>0</v>
      </c>
      <c r="F16" s="13">
        <f>IF(A16="", "", SUMIFS('إدخال المبالغ والتوزيع الآلي'!$F:$F, 'إدخال المبالغ والتوزيع الآلي'!$A:$A, A16, 'إدخال المبالغ والتوزيع الآلي'!$E:$E, "✔ " &amp; "9079*"))</f>
        <v>0</v>
      </c>
    </row>
    <row r="17" spans="1:6" ht="15" customHeight="1" x14ac:dyDescent="0.2">
      <c r="A17" s="10" t="s">
        <v>197</v>
      </c>
      <c r="B17" s="11" t="s">
        <v>198</v>
      </c>
      <c r="C17" s="12">
        <f>IF(A17="", "", SUMIFS('إدخال المبالغ والتوزيع الآلي'!$F:$F, 'إدخال المبالغ والتوزيع الآلي'!$A:$A, A17, 'إدخال المبالغ والتوزيع الآلي'!$E:$E, "✔ " &amp; "9070*"))</f>
        <v>0</v>
      </c>
      <c r="D17" s="12">
        <f>IF(A17="", "", SUMIFS('إدخال المبالغ والتوزيع الآلي'!$F:$F, 'إدخال المبالغ والتوزيع الآلي'!$A:$A, A17, 'إدخال المبالغ والتوزيع الآلي'!$E:$E, "✔ " &amp; "9071*"))</f>
        <v>0</v>
      </c>
      <c r="E17" s="12">
        <f>IF(A17="", "", SUMIFS('إدخال المبالغ والتوزيع الآلي'!$F:$F, 'إدخال المبالغ والتوزيع الآلي'!$A:$A, A17, 'إدخال المبالغ والتوزيع الآلي'!$E:$E, "✔ " &amp; "9072*"))</f>
        <v>0</v>
      </c>
      <c r="F17" s="14">
        <f>IF(A17="", "", SUMIFS('إدخال المبالغ والتوزيع الآلي'!$F:$F, 'إدخال المبالغ والتوزيع الآلي'!$A:$A, A17, 'إدخال المبالغ والتوزيع الآلي'!$E:$E, "✔ " &amp; "9079*"))</f>
        <v>0</v>
      </c>
    </row>
    <row r="18" spans="1:6" ht="15" customHeight="1" x14ac:dyDescent="0.2">
      <c r="A18" s="7" t="s">
        <v>199</v>
      </c>
      <c r="B18" s="8" t="s">
        <v>200</v>
      </c>
      <c r="C18" s="13">
        <f>IF(A18="", "", SUMIFS('إدخال المبالغ والتوزيع الآلي'!$F:$F, 'إدخال المبالغ والتوزيع الآلي'!$A:$A, A18, 'إدخال المبالغ والتوزيع الآلي'!$E:$E, "✔ " &amp; "9070*"))</f>
        <v>0</v>
      </c>
      <c r="D18" s="13">
        <f>IF(A18="", "", SUMIFS('إدخال المبالغ والتوزيع الآلي'!$F:$F, 'إدخال المبالغ والتوزيع الآلي'!$A:$A, A18, 'إدخال المبالغ والتوزيع الآلي'!$E:$E, "✔ " &amp; "9071*"))</f>
        <v>0</v>
      </c>
      <c r="E18" s="13">
        <f>IF(A18="", "", SUMIFS('إدخال المبالغ والتوزيع الآلي'!$F:$F, 'إدخال المبالغ والتوزيع الآلي'!$A:$A, A18, 'إدخال المبالغ والتوزيع الآلي'!$E:$E, "✔ " &amp; "9072*"))</f>
        <v>0</v>
      </c>
      <c r="F18" s="9">
        <f>IF(A18="", "", SUMIFS('إدخال المبالغ والتوزيع الآلي'!$F:$F, 'إدخال المبالغ والتوزيع الآلي'!$A:$A, A18, 'إدخال المبالغ والتوزيع الآلي'!$E:$E, "✔ " &amp; "9079*"))</f>
        <v>0</v>
      </c>
    </row>
    <row r="19" spans="1:6" ht="15" customHeight="1" x14ac:dyDescent="0.2">
      <c r="A19" s="10" t="s">
        <v>259</v>
      </c>
      <c r="B19" s="11" t="s">
        <v>260</v>
      </c>
      <c r="C19" s="12">
        <f>IF(A19="", "", SUMIFS('إدخال المبالغ والتوزيع الآلي'!$F:$F, 'إدخال المبالغ والتوزيع الآلي'!$A:$A, A19, 'إدخال المبالغ والتوزيع الآلي'!$E:$E, "✔ " &amp; "9070*"))</f>
        <v>0</v>
      </c>
      <c r="D19" s="14">
        <f>IF(A19="", "", SUMIFS('إدخال المبالغ والتوزيع الآلي'!$F:$F, 'إدخال المبالغ والتوزيع الآلي'!$A:$A, A19, 'إدخال المبالغ والتوزيع الآلي'!$E:$E, "✔ " &amp; "9071*"))</f>
        <v>0</v>
      </c>
      <c r="E19" s="12">
        <f>IF(A19="", "", SUMIFS('إدخال المبالغ والتوزيع الآلي'!$F:$F, 'إدخال المبالغ والتوزيع الآلي'!$A:$A, A19, 'إدخال المبالغ والتوزيع الآلي'!$E:$E, "✔ " &amp; "9072*"))</f>
        <v>0</v>
      </c>
      <c r="F19" s="12">
        <f>IF(A19="", "", SUMIFS('إدخال المبالغ والتوزيع الآلي'!$F:$F, 'إدخال المبالغ والتوزيع الآلي'!$A:$A, A19, 'إدخال المبالغ والتوزيع الآلي'!$E:$E, "✔ " &amp; "9079*"))</f>
        <v>0</v>
      </c>
    </row>
    <row r="20" spans="1:6" ht="15" customHeight="1" x14ac:dyDescent="0.2">
      <c r="A20" s="7" t="s">
        <v>261</v>
      </c>
      <c r="B20" s="8" t="s">
        <v>262</v>
      </c>
      <c r="C20" s="13">
        <f>IF(A20="", "", SUMIFS('إدخال المبالغ والتوزيع الآلي'!$F:$F, 'إدخال المبالغ والتوزيع الآلي'!$A:$A, A20, 'إدخال المبالغ والتوزيع الآلي'!$E:$E, "✔ " &amp; "9070*"))</f>
        <v>0</v>
      </c>
      <c r="D20" s="13">
        <f>IF(A20="", "", SUMIFS('إدخال المبالغ والتوزيع الآلي'!$F:$F, 'إدخال المبالغ والتوزيع الآلي'!$A:$A, A20, 'إدخال المبالغ والتوزيع الآلي'!$E:$E, "✔ " &amp; "9071*"))</f>
        <v>0</v>
      </c>
      <c r="E20" s="13">
        <f>IF(A20="", "", SUMIFS('إدخال المبالغ والتوزيع الآلي'!$F:$F, 'إدخال المبالغ والتوزيع الآلي'!$A:$A, A20, 'إدخال المبالغ والتوزيع الآلي'!$E:$E, "✔ " &amp; "9072*"))</f>
        <v>0</v>
      </c>
      <c r="F20" s="13">
        <f>IF(A20="", "", SUMIFS('إدخال المبالغ والتوزيع الآلي'!$F:$F, 'إدخال المبالغ والتوزيع الآلي'!$A:$A, A20, 'إدخال المبالغ والتوزيع الآلي'!$E:$E, "✔ " &amp; "9079*"))</f>
        <v>0</v>
      </c>
    </row>
    <row r="21" spans="1:6" ht="15" customHeight="1" x14ac:dyDescent="0.2">
      <c r="A21" s="10" t="s">
        <v>203</v>
      </c>
      <c r="B21" s="11" t="s">
        <v>204</v>
      </c>
      <c r="C21" s="14">
        <f>IF(A21="", "", SUMIFS('إدخال المبالغ والتوزيع الآلي'!$F:$F, 'إدخال المبالغ والتوزيع الآلي'!$A:$A, A21, 'إدخال المبالغ والتوزيع الآلي'!$E:$E, "✔ " &amp; "9070*"))</f>
        <v>0</v>
      </c>
      <c r="D21" s="14">
        <f>IF(A21="", "", SUMIFS('إدخال المبالغ والتوزيع الآلي'!$F:$F, 'إدخال المبالغ والتوزيع الآلي'!$A:$A, A21, 'إدخال المبالغ والتوزيع الآلي'!$E:$E, "✔ " &amp; "9071*"))</f>
        <v>0</v>
      </c>
      <c r="E21" s="14">
        <f>IF(A21="", "", SUMIFS('إدخال المبالغ والتوزيع الآلي'!$F:$F, 'إدخال المبالغ والتوزيع الآلي'!$A:$A, A21, 'إدخال المبالغ والتوزيع الآلي'!$E:$E, "✔ " &amp; "9072*"))</f>
        <v>0</v>
      </c>
      <c r="F21" s="14">
        <f>IF(A21="", "", SUMIFS('إدخال المبالغ والتوزيع الآلي'!$F:$F, 'إدخال المبالغ والتوزيع الآلي'!$A:$A, A21, 'إدخال المبالغ والتوزيع الآلي'!$E:$E, "✔ " &amp; "9079*"))</f>
        <v>0</v>
      </c>
    </row>
    <row r="22" spans="1:6" ht="15" customHeight="1" x14ac:dyDescent="0.2">
      <c r="A22" s="7" t="s">
        <v>215</v>
      </c>
      <c r="B22" s="8" t="s">
        <v>216</v>
      </c>
      <c r="C22" s="9">
        <f>IF(A22="", "", SUMIFS('إدخال المبالغ والتوزيع الآلي'!$F:$F, 'إدخال المبالغ والتوزيع الآلي'!$A:$A, A22, 'إدخال المبالغ والتوزيع الآلي'!$E:$E, "✔ " &amp; "9070*"))</f>
        <v>0</v>
      </c>
      <c r="D22" s="13">
        <f>IF(A22="", "", SUMIFS('إدخال المبالغ والتوزيع الآلي'!$F:$F, 'إدخال المبالغ والتوزيع الآلي'!$A:$A, A22, 'إدخال المبالغ والتوزيع الآلي'!$E:$E, "✔ " &amp; "9071*"))</f>
        <v>0</v>
      </c>
      <c r="E22" s="9">
        <f>IF(A22="", "", SUMIFS('إدخال المبالغ والتوزيع الآلي'!$F:$F, 'إدخال المبالغ والتوزيع الآلي'!$A:$A, A22, 'إدخال المبالغ والتوزيع الآلي'!$E:$E, "✔ " &amp; "9072*"))</f>
        <v>0</v>
      </c>
      <c r="F22" s="13">
        <f>IF(A22="", "", SUMIFS('إدخال المبالغ والتوزيع الآلي'!$F:$F, 'إدخال المبالغ والتوزيع الآلي'!$A:$A, A22, 'إدخال المبالغ والتوزيع الآلي'!$E:$E, "✔ " &amp; "9079*"))</f>
        <v>0</v>
      </c>
    </row>
    <row r="23" spans="1:6" ht="15" customHeight="1" x14ac:dyDescent="0.2">
      <c r="A23" s="10" t="s">
        <v>233</v>
      </c>
      <c r="B23" s="11" t="s">
        <v>234</v>
      </c>
      <c r="C23" s="12">
        <f>IF(A23="", "", SUMIFS('إدخال المبالغ والتوزيع الآلي'!$F:$F, 'إدخال المبالغ والتوزيع الآلي'!$A:$A, A23, 'إدخال المبالغ والتوزيع الآلي'!$E:$E, "✔ " &amp; "9070*"))</f>
        <v>0</v>
      </c>
      <c r="D23" s="14">
        <f>IF(A23="", "", SUMIFS('إدخال المبالغ والتوزيع الآلي'!$F:$F, 'إدخال المبالغ والتوزيع الآلي'!$A:$A, A23, 'إدخال المبالغ والتوزيع الآلي'!$E:$E, "✔ " &amp; "9071*"))</f>
        <v>0</v>
      </c>
      <c r="E23" s="12">
        <f>IF(A23="", "", SUMIFS('إدخال المبالغ والتوزيع الآلي'!$F:$F, 'إدخال المبالغ والتوزيع الآلي'!$A:$A, A23, 'إدخال المبالغ والتوزيع الآلي'!$E:$E, "✔ " &amp; "9072*"))</f>
        <v>0</v>
      </c>
      <c r="F23" s="14">
        <f>IF(A23="", "", SUMIFS('إدخال المبالغ والتوزيع الآلي'!$F:$F, 'إدخال المبالغ والتوزيع الآلي'!$A:$A, A23, 'إدخال المبالغ والتوزيع الآلي'!$E:$E, "✔ " &amp; "9079*"))</f>
        <v>0</v>
      </c>
    </row>
    <row r="24" spans="1:6" ht="15" customHeight="1" x14ac:dyDescent="0.2">
      <c r="A24" s="7" t="s">
        <v>314</v>
      </c>
      <c r="B24" s="8" t="s">
        <v>315</v>
      </c>
      <c r="C24" s="13">
        <f>IF(A24="", "", SUMIFS('إدخال المبالغ والتوزيع الآلي'!$F:$F, 'إدخال المبالغ والتوزيع الآلي'!$A:$A, A24, 'إدخال المبالغ والتوزيع الآلي'!$E:$E, "✔ " &amp; "9070*"))</f>
        <v>0</v>
      </c>
      <c r="D24" s="13">
        <f>IF(A24="", "", SUMIFS('إدخال المبالغ والتوزيع الآلي'!$F:$F, 'إدخال المبالغ والتوزيع الآلي'!$A:$A, A24, 'إدخال المبالغ والتوزيع الآلي'!$E:$E, "✔ " &amp; "9071*"))</f>
        <v>0</v>
      </c>
      <c r="E24" s="13">
        <f>IF(A24="", "", SUMIFS('إدخال المبالغ والتوزيع الآلي'!$F:$F, 'إدخال المبالغ والتوزيع الآلي'!$A:$A, A24, 'إدخال المبالغ والتوزيع الآلي'!$E:$E, "✔ " &amp; "9072*"))</f>
        <v>0</v>
      </c>
      <c r="F24" s="13">
        <f>IF(A24="", "", SUMIFS('إدخال المبالغ والتوزيع الآلي'!$F:$F, 'إدخال المبالغ والتوزيع الآلي'!$A:$A, A24, 'إدخال المبالغ والتوزيع الآلي'!$E:$E, "✔ " &amp; "9079*"))</f>
        <v>0</v>
      </c>
    </row>
    <row r="25" spans="1:6" ht="15" customHeight="1" x14ac:dyDescent="0.2">
      <c r="A25" s="10" t="s">
        <v>105</v>
      </c>
      <c r="B25" s="11" t="s">
        <v>106</v>
      </c>
      <c r="C25" s="14">
        <f>IF(A25="", "", SUMIFS('إدخال المبالغ والتوزيع الآلي'!$F:$F, 'إدخال المبالغ والتوزيع الآلي'!$A:$A, A25, 'إدخال المبالغ والتوزيع الآلي'!$E:$E, "✔ " &amp; "9070*"))</f>
        <v>0</v>
      </c>
      <c r="D25" s="14">
        <f>IF(A25="", "", SUMIFS('إدخال المبالغ والتوزيع الآلي'!$F:$F, 'إدخال المبالغ والتوزيع الآلي'!$A:$A, A25, 'إدخال المبالغ والتوزيع الآلي'!$E:$E, "✔ " &amp; "9071*"))</f>
        <v>0</v>
      </c>
      <c r="E25" s="14">
        <f>IF(A25="", "", SUMIFS('إدخال المبالغ والتوزيع الآلي'!$F:$F, 'إدخال المبالغ والتوزيع الآلي'!$A:$A, A25, 'إدخال المبالغ والتوزيع الآلي'!$E:$E, "✔ " &amp; "9072*"))</f>
        <v>0</v>
      </c>
      <c r="F25" s="14">
        <f>IF(A25="", "", SUMIFS('إدخال المبالغ والتوزيع الآلي'!$F:$F, 'إدخال المبالغ والتوزيع الآلي'!$A:$A, A25, 'إدخال المبالغ والتوزيع الآلي'!$E:$E, "✔ " &amp; "9079*"))</f>
        <v>0</v>
      </c>
    </row>
    <row r="26" spans="1:6" x14ac:dyDescent="0.15">
      <c r="A26" s="39" t="s">
        <v>111</v>
      </c>
      <c r="B26" s="33"/>
      <c r="C26" s="33"/>
      <c r="D26" s="33"/>
      <c r="E26" s="33"/>
      <c r="F26" s="33"/>
    </row>
    <row r="27" spans="1:6" ht="15" customHeight="1" x14ac:dyDescent="0.2">
      <c r="A27" s="7" t="s">
        <v>237</v>
      </c>
      <c r="B27" s="8" t="s">
        <v>238</v>
      </c>
      <c r="C27" s="9">
        <f>IF(A27="", "", SUMIFS('إدخال المبالغ والتوزيع الآلي'!$F:$F, 'إدخال المبالغ والتوزيع الآلي'!$A:$A, A27, 'إدخال المبالغ والتوزيع الآلي'!$E:$E, "✔ " &amp; "9070*"))</f>
        <v>0</v>
      </c>
      <c r="D27" s="9">
        <f>IF(A27="", "", SUMIFS('إدخال المبالغ والتوزيع الآلي'!$F:$F, 'إدخال المبالغ والتوزيع الآلي'!$A:$A, A27, 'إدخال المبالغ والتوزيع الآلي'!$E:$E, "✔ " &amp; "9071*"))</f>
        <v>0</v>
      </c>
      <c r="E27" s="13">
        <f>IF(A27="", "", SUMIFS('إدخال المبالغ والتوزيع الآلي'!$F:$F, 'إدخال المبالغ والتوزيع الآلي'!$A:$A, A27, 'إدخال المبالغ والتوزيع الآلي'!$E:$E, "✔ " &amp; "9072*"))</f>
        <v>0</v>
      </c>
      <c r="F27" s="13">
        <f>IF(A27="", "", SUMIFS('إدخال المبالغ والتوزيع الآلي'!$F:$F, 'إدخال المبالغ والتوزيع الآلي'!$A:$A, A27, 'إدخال المبالغ والتوزيع الآلي'!$E:$E, "✔ " &amp; "9079*"))</f>
        <v>0</v>
      </c>
    </row>
    <row r="28" spans="1:6" ht="15" customHeight="1" x14ac:dyDescent="0.2">
      <c r="A28" s="10" t="s">
        <v>162</v>
      </c>
      <c r="B28" s="11" t="s">
        <v>163</v>
      </c>
      <c r="C28" s="14">
        <f>IF(A28="", "", SUMIFS('إدخال المبالغ والتوزيع الآلي'!$F:$F, 'إدخال المبالغ والتوزيع الآلي'!$A:$A, A28, 'إدخال المبالغ والتوزيع الآلي'!$E:$E, "✔ " &amp; "9070*"))</f>
        <v>0</v>
      </c>
      <c r="D28" s="12">
        <f>IF(A28="", "", SUMIFS('إدخال المبالغ والتوزيع الآلي'!$F:$F, 'إدخال المبالغ والتوزيع الآلي'!$A:$A, A28, 'إدخال المبالغ والتوزيع الآلي'!$E:$E, "✔ " &amp; "9071*"))</f>
        <v>0</v>
      </c>
      <c r="E28" s="14">
        <f>IF(A28="", "", SUMIFS('إدخال المبالغ والتوزيع الآلي'!$F:$F, 'إدخال المبالغ والتوزيع الآلي'!$A:$A, A28, 'إدخال المبالغ والتوزيع الآلي'!$E:$E, "✔ " &amp; "9072*"))</f>
        <v>0</v>
      </c>
      <c r="F28" s="14">
        <f>IF(A28="", "", SUMIFS('إدخال المبالغ والتوزيع الآلي'!$F:$F, 'إدخال المبالغ والتوزيع الآلي'!$A:$A, A28, 'إدخال المبالغ والتوزيع الآلي'!$E:$E, "✔ " &amp; "9079*"))</f>
        <v>0</v>
      </c>
    </row>
    <row r="29" spans="1:6" ht="15" customHeight="1" x14ac:dyDescent="0.2">
      <c r="A29" s="7" t="s">
        <v>164</v>
      </c>
      <c r="B29" s="8" t="s">
        <v>165</v>
      </c>
      <c r="C29" s="13">
        <f>IF(A29="", "", SUMIFS('إدخال المبالغ والتوزيع الآلي'!$F:$F, 'إدخال المبالغ والتوزيع الآلي'!$A:$A, A29, 'إدخال المبالغ والتوزيع الآلي'!$E:$E, "✔ " &amp; "9070*"))</f>
        <v>0</v>
      </c>
      <c r="D29" s="9">
        <f>IF(A29="", "", SUMIFS('إدخال المبالغ والتوزيع الآلي'!$F:$F, 'إدخال المبالغ والتوزيع الآلي'!$A:$A, A29, 'إدخال المبالغ والتوزيع الآلي'!$E:$E, "✔ " &amp; "9071*"))</f>
        <v>0</v>
      </c>
      <c r="E29" s="9">
        <f>IF(A29="", "", SUMIFS('إدخال المبالغ والتوزيع الآلي'!$F:$F, 'إدخال المبالغ والتوزيع الآلي'!$A:$A, A29, 'إدخال المبالغ والتوزيع الآلي'!$E:$E, "✔ " &amp; "9072*"))</f>
        <v>0</v>
      </c>
      <c r="F29" s="9">
        <f>IF(A29="", "", SUMIFS('إدخال المبالغ والتوزيع الآلي'!$F:$F, 'إدخال المبالغ والتوزيع الآلي'!$A:$A, A29, 'إدخال المبالغ والتوزيع الآلي'!$E:$E, "✔ " &amp; "9079*"))</f>
        <v>0</v>
      </c>
    </row>
    <row r="30" spans="1:6" ht="15" customHeight="1" x14ac:dyDescent="0.2">
      <c r="A30" s="10" t="s">
        <v>114</v>
      </c>
      <c r="B30" s="11" t="s">
        <v>115</v>
      </c>
      <c r="C30" s="14">
        <f>IF(A30="", "", SUMIFS('إدخال المبالغ والتوزيع الآلي'!$F:$F, 'إدخال المبالغ والتوزيع الآلي'!$A:$A, A30, 'إدخال المبالغ والتوزيع الآلي'!$E:$E, "✔ " &amp; "9070*"))</f>
        <v>0</v>
      </c>
      <c r="D30" s="12">
        <f>IF(A30="", "", SUMIFS('إدخال المبالغ والتوزيع الآلي'!$F:$F, 'إدخال المبالغ والتوزيع الآلي'!$A:$A, A30, 'إدخال المبالغ والتوزيع الآلي'!$E:$E, "✔ " &amp; "9071*"))</f>
        <v>0</v>
      </c>
      <c r="E30" s="12">
        <f>IF(A30="", "", SUMIFS('إدخال المبالغ والتوزيع الآلي'!$F:$F, 'إدخال المبالغ والتوزيع الآلي'!$A:$A, A30, 'إدخال المبالغ والتوزيع الآلي'!$E:$E, "✔ " &amp; "9072*"))</f>
        <v>0</v>
      </c>
      <c r="F30" s="14">
        <f>IF(A30="", "", SUMIFS('إدخال المبالغ والتوزيع الآلي'!$F:$F, 'إدخال المبالغ والتوزيع الآلي'!$A:$A, A30, 'إدخال المبالغ والتوزيع الآلي'!$E:$E, "✔ " &amp; "9079*"))</f>
        <v>0</v>
      </c>
    </row>
    <row r="31" spans="1:6" ht="15" customHeight="1" x14ac:dyDescent="0.2">
      <c r="A31" s="7" t="s">
        <v>122</v>
      </c>
      <c r="B31" s="8" t="s">
        <v>123</v>
      </c>
      <c r="C31" s="13">
        <f>IF(A31="", "", SUMIFS('إدخال المبالغ والتوزيع الآلي'!$F:$F, 'إدخال المبالغ والتوزيع الآلي'!$A:$A, A31, 'إدخال المبالغ والتوزيع الآلي'!$E:$E, "✔ " &amp; "9070*"))</f>
        <v>0</v>
      </c>
      <c r="D31" s="9">
        <f>IF(A31="", "", SUMIFS('إدخال المبالغ والتوزيع الآلي'!$F:$F, 'إدخال المبالغ والتوزيع الآلي'!$A:$A, A31, 'إدخال المبالغ والتوزيع الآلي'!$E:$E, "✔ " &amp; "9071*"))</f>
        <v>0</v>
      </c>
      <c r="E31" s="13">
        <f>IF(A31="", "", SUMIFS('إدخال المبالغ والتوزيع الآلي'!$F:$F, 'إدخال المبالغ والتوزيع الآلي'!$A:$A, A31, 'إدخال المبالغ والتوزيع الآلي'!$E:$E, "✔ " &amp; "9072*"))</f>
        <v>0</v>
      </c>
      <c r="F31" s="13">
        <f>IF(A31="", "", SUMIFS('إدخال المبالغ والتوزيع الآلي'!$F:$F, 'إدخال المبالغ والتوزيع الآلي'!$A:$A, A31, 'إدخال المبالغ والتوزيع الآلي'!$E:$E, "✔ " &amp; "9079*"))</f>
        <v>0</v>
      </c>
    </row>
    <row r="32" spans="1:6" ht="15" customHeight="1" x14ac:dyDescent="0.2">
      <c r="A32" s="10" t="s">
        <v>127</v>
      </c>
      <c r="B32" s="11" t="s">
        <v>128</v>
      </c>
      <c r="C32" s="14">
        <f>IF(A32="", "", SUMIFS('إدخال المبالغ والتوزيع الآلي'!$F:$F, 'إدخال المبالغ والتوزيع الآلي'!$A:$A, A32, 'إدخال المبالغ والتوزيع الآلي'!$E:$E, "✔ " &amp; "9070*"))</f>
        <v>0</v>
      </c>
      <c r="D32" s="14">
        <f>IF(A32="", "", SUMIFS('إدخال المبالغ والتوزيع الآلي'!$F:$F, 'إدخال المبالغ والتوزيع الآلي'!$A:$A, A32, 'إدخال المبالغ والتوزيع الآلي'!$E:$E, "✔ " &amp; "9071*"))</f>
        <v>0</v>
      </c>
      <c r="E32" s="14">
        <f>IF(A32="", "", SUMIFS('إدخال المبالغ والتوزيع الآلي'!$F:$F, 'إدخال المبالغ والتوزيع الآلي'!$A:$A, A32, 'إدخال المبالغ والتوزيع الآلي'!$E:$E, "✔ " &amp; "9072*"))</f>
        <v>0</v>
      </c>
      <c r="F32" s="14">
        <f>IF(A32="", "", SUMIFS('إدخال المبالغ والتوزيع الآلي'!$F:$F, 'إدخال المبالغ والتوزيع الآلي'!$A:$A, A32, 'إدخال المبالغ والتوزيع الآلي'!$E:$E, "✔ " &amp; "9079*"))</f>
        <v>0</v>
      </c>
    </row>
  </sheetData>
  <mergeCells count="4">
    <mergeCell ref="A26:F26"/>
    <mergeCell ref="A1:F1"/>
    <mergeCell ref="C3:F3"/>
    <mergeCell ref="A5:F5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1"/>
  <sheetViews>
    <sheetView rightToLeft="1" workbookViewId="0"/>
  </sheetViews>
  <sheetFormatPr defaultRowHeight="13.5" x14ac:dyDescent="0.15"/>
  <cols>
    <col min="1" max="1" width="12.01171875" style="15" customWidth="1"/>
    <col min="2" max="2" width="48.0546875" style="15" customWidth="1"/>
    <col min="3" max="9" width="24.02734375" style="15" customWidth="1"/>
  </cols>
  <sheetData>
    <row r="1" spans="1:9" x14ac:dyDescent="0.15">
      <c r="A1" s="37" t="s">
        <v>316</v>
      </c>
      <c r="B1" s="33"/>
      <c r="C1" s="33"/>
      <c r="D1" s="33"/>
      <c r="E1" s="33"/>
      <c r="F1" s="33"/>
      <c r="G1" s="33"/>
      <c r="H1" s="33"/>
      <c r="I1" s="33"/>
    </row>
    <row r="3" spans="1:9" ht="14.25" customHeight="1" x14ac:dyDescent="0.2">
      <c r="A3" s="16" t="s">
        <v>78</v>
      </c>
      <c r="B3" s="16" t="s">
        <v>79</v>
      </c>
      <c r="C3" s="40" t="s">
        <v>317</v>
      </c>
      <c r="D3" s="33"/>
      <c r="E3" s="33"/>
      <c r="F3" s="33"/>
      <c r="G3" s="33"/>
      <c r="H3" s="33"/>
      <c r="I3" s="33"/>
    </row>
    <row r="4" spans="1:9" ht="39.950000000000003" customHeight="1" x14ac:dyDescent="0.2">
      <c r="A4" s="6"/>
      <c r="B4" s="6"/>
      <c r="C4" s="1" t="s">
        <v>318</v>
      </c>
      <c r="D4" s="1" t="s">
        <v>319</v>
      </c>
      <c r="E4" s="1" t="s">
        <v>320</v>
      </c>
      <c r="F4" s="1" t="s">
        <v>321</v>
      </c>
      <c r="G4" s="1" t="s">
        <v>322</v>
      </c>
      <c r="H4" s="1" t="s">
        <v>323</v>
      </c>
      <c r="I4" s="1" t="s">
        <v>324</v>
      </c>
    </row>
    <row r="5" spans="1:9" x14ac:dyDescent="0.15">
      <c r="A5" s="39" t="s">
        <v>86</v>
      </c>
      <c r="B5" s="33"/>
      <c r="C5" s="33"/>
      <c r="D5" s="33"/>
      <c r="E5" s="33"/>
      <c r="F5" s="33"/>
      <c r="G5" s="33"/>
      <c r="H5" s="33"/>
      <c r="I5" s="33"/>
    </row>
    <row r="6" spans="1:9" ht="15" customHeight="1" x14ac:dyDescent="0.2">
      <c r="A6" s="7" t="s">
        <v>310</v>
      </c>
      <c r="B6" s="8" t="s">
        <v>311</v>
      </c>
      <c r="C6" s="9">
        <f>IF(A6="", "", SUMIFS('إدخال المبالغ والتوزيع الآلي'!$F:$F, 'إدخال المبالغ والتوزيع الآلي'!$A:$A, A6, 'إدخال المبالغ والتوزيع الآلي'!$E:$E, "✔ " &amp; "9100*"))</f>
        <v>0</v>
      </c>
      <c r="D6" s="13">
        <f>IF(A6="", "", SUMIFS('إدخال المبالغ والتوزيع الآلي'!$F:$F, 'إدخال المبالغ والتوزيع الآلي'!$A:$A, A6, 'إدخال المبالغ والتوزيع الآلي'!$E:$E, "✔ " &amp; "9101*"))</f>
        <v>0</v>
      </c>
      <c r="E6" s="9">
        <f>IF(A6="", "", SUMIFS('إدخال المبالغ والتوزيع الآلي'!$F:$F, 'إدخال المبالغ والتوزيع الآلي'!$A:$A, A6, 'إدخال المبالغ والتوزيع الآلي'!$E:$E, "✔ " &amp; "9102*"))</f>
        <v>0</v>
      </c>
      <c r="F6" s="9">
        <f>IF(A6="", "", SUMIFS('إدخال المبالغ والتوزيع الآلي'!$F:$F, 'إدخال المبالغ والتوزيع الآلي'!$A:$A, A6, 'إدخال المبالغ والتوزيع الآلي'!$E:$E, "✔ " &amp; "9103*"))</f>
        <v>0</v>
      </c>
      <c r="G6" s="13">
        <f>IF(A6="", "", SUMIFS('إدخال المبالغ والتوزيع الآلي'!$F:$F, 'إدخال المبالغ والتوزيع الآلي'!$A:$A, A6, 'إدخال المبالغ والتوزيع الآلي'!$E:$E, "✔ " &amp; "9104*"))</f>
        <v>0</v>
      </c>
      <c r="H6" s="9">
        <f>IF(A6="", "", SUMIFS('إدخال المبالغ والتوزيع الآلي'!$F:$F, 'إدخال المبالغ والتوزيع الآلي'!$A:$A, A6, 'إدخال المبالغ والتوزيع الآلي'!$E:$E, "✔ " &amp; "9105*"))</f>
        <v>0</v>
      </c>
      <c r="I6" s="13">
        <f>IF(A6="", "", SUMIFS('إدخال المبالغ والتوزيع الآلي'!$F:$F, 'إدخال المبالغ والتوزيع الآلي'!$A:$A, A6, 'إدخال المبالغ والتوزيع الآلي'!$E:$E, "✔ " &amp; "9109*"))</f>
        <v>0</v>
      </c>
    </row>
    <row r="7" spans="1:9" ht="15" customHeight="1" x14ac:dyDescent="0.2">
      <c r="A7" s="10" t="s">
        <v>312</v>
      </c>
      <c r="B7" s="11" t="s">
        <v>313</v>
      </c>
      <c r="C7" s="12">
        <f>IF(A7="", "", SUMIFS('إدخال المبالغ والتوزيع الآلي'!$F:$F, 'إدخال المبالغ والتوزيع الآلي'!$A:$A, A7, 'إدخال المبالغ والتوزيع الآلي'!$E:$E, "✔ " &amp; "9100*"))</f>
        <v>0</v>
      </c>
      <c r="D7" s="14">
        <f>IF(A7="", "", SUMIFS('إدخال المبالغ والتوزيع الآلي'!$F:$F, 'إدخال المبالغ والتوزيع الآلي'!$A:$A, A7, 'إدخال المبالغ والتوزيع الآلي'!$E:$E, "✔ " &amp; "9101*"))</f>
        <v>0</v>
      </c>
      <c r="E7" s="12">
        <f>IF(A7="", "", SUMIFS('إدخال المبالغ والتوزيع الآلي'!$F:$F, 'إدخال المبالغ والتوزيع الآلي'!$A:$A, A7, 'إدخال المبالغ والتوزيع الآلي'!$E:$E, "✔ " &amp; "9102*"))</f>
        <v>0</v>
      </c>
      <c r="F7" s="12">
        <f>IF(A7="", "", SUMIFS('إدخال المبالغ والتوزيع الآلي'!$F:$F, 'إدخال المبالغ والتوزيع الآلي'!$A:$A, A7, 'إدخال المبالغ والتوزيع الآلي'!$E:$E, "✔ " &amp; "9103*"))</f>
        <v>0</v>
      </c>
      <c r="G7" s="14">
        <f>IF(A7="", "", SUMIFS('إدخال المبالغ والتوزيع الآلي'!$F:$F, 'إدخال المبالغ والتوزيع الآلي'!$A:$A, A7, 'إدخال المبالغ والتوزيع الآلي'!$E:$E, "✔ " &amp; "9104*"))</f>
        <v>0</v>
      </c>
      <c r="H7" s="12">
        <f>IF(A7="", "", SUMIFS('إدخال المبالغ والتوزيع الآلي'!$F:$F, 'إدخال المبالغ والتوزيع الآلي'!$A:$A, A7, 'إدخال المبالغ والتوزيع الآلي'!$E:$E, "✔ " &amp; "9105*"))</f>
        <v>0</v>
      </c>
      <c r="I7" s="14">
        <f>IF(A7="", "", SUMIFS('إدخال المبالغ والتوزيع الآلي'!$F:$F, 'إدخال المبالغ والتوزيع الآلي'!$A:$A, A7, 'إدخال المبالغ والتوزيع الآلي'!$E:$E, "✔ " &amp; "9109*"))</f>
        <v>0</v>
      </c>
    </row>
    <row r="8" spans="1:9" ht="15" customHeight="1" x14ac:dyDescent="0.2">
      <c r="A8" s="7" t="s">
        <v>325</v>
      </c>
      <c r="B8" s="8" t="s">
        <v>326</v>
      </c>
      <c r="C8" s="9">
        <f>IF(A8="", "", SUMIFS('إدخال المبالغ والتوزيع الآلي'!$F:$F, 'إدخال المبالغ والتوزيع الآلي'!$A:$A, A8, 'إدخال المبالغ والتوزيع الآلي'!$E:$E, "✔ " &amp; "9100*"))</f>
        <v>0</v>
      </c>
      <c r="D8" s="13">
        <f>IF(A8="", "", SUMIFS('إدخال المبالغ والتوزيع الآلي'!$F:$F, 'إدخال المبالغ والتوزيع الآلي'!$A:$A, A8, 'إدخال المبالغ والتوزيع الآلي'!$E:$E, "✔ " &amp; "9101*"))</f>
        <v>0</v>
      </c>
      <c r="E8" s="9">
        <f>IF(A8="", "", SUMIFS('إدخال المبالغ والتوزيع الآلي'!$F:$F, 'إدخال المبالغ والتوزيع الآلي'!$A:$A, A8, 'إدخال المبالغ والتوزيع الآلي'!$E:$E, "✔ " &amp; "9102*"))</f>
        <v>0</v>
      </c>
      <c r="F8" s="9">
        <f>IF(A8="", "", SUMIFS('إدخال المبالغ والتوزيع الآلي'!$F:$F, 'إدخال المبالغ والتوزيع الآلي'!$A:$A, A8, 'إدخال المبالغ والتوزيع الآلي'!$E:$E, "✔ " &amp; "9103*"))</f>
        <v>0</v>
      </c>
      <c r="G8" s="13">
        <f>IF(A8="", "", SUMIFS('إدخال المبالغ والتوزيع الآلي'!$F:$F, 'إدخال المبالغ والتوزيع الآلي'!$A:$A, A8, 'إدخال المبالغ والتوزيع الآلي'!$E:$E, "✔ " &amp; "9104*"))</f>
        <v>0</v>
      </c>
      <c r="H8" s="9">
        <f>IF(A8="", "", SUMIFS('إدخال المبالغ والتوزيع الآلي'!$F:$F, 'إدخال المبالغ والتوزيع الآلي'!$A:$A, A8, 'إدخال المبالغ والتوزيع الآلي'!$E:$E, "✔ " &amp; "9105*"))</f>
        <v>0</v>
      </c>
      <c r="I8" s="13">
        <f>IF(A8="", "", SUMIFS('إدخال المبالغ والتوزيع الآلي'!$F:$F, 'إدخال المبالغ والتوزيع الآلي'!$A:$A, A8, 'إدخال المبالغ والتوزيع الآلي'!$E:$E, "✔ " &amp; "9109*"))</f>
        <v>0</v>
      </c>
    </row>
    <row r="9" spans="1:9" ht="15" customHeight="1" x14ac:dyDescent="0.2">
      <c r="A9" s="10" t="s">
        <v>249</v>
      </c>
      <c r="B9" s="11" t="s">
        <v>250</v>
      </c>
      <c r="C9" s="12">
        <f>IF(A9="", "", SUMIFS('إدخال المبالغ والتوزيع الآلي'!$F:$F, 'إدخال المبالغ والتوزيع الآلي'!$A:$A, A9, 'إدخال المبالغ والتوزيع الآلي'!$E:$E, "✔ " &amp; "9100*"))</f>
        <v>0</v>
      </c>
      <c r="D9" s="14">
        <f>IF(A9="", "", SUMIFS('إدخال المبالغ والتوزيع الآلي'!$F:$F, 'إدخال المبالغ والتوزيع الآلي'!$A:$A, A9, 'إدخال المبالغ والتوزيع الآلي'!$E:$E, "✔ " &amp; "9101*"))</f>
        <v>0</v>
      </c>
      <c r="E9" s="12">
        <f>IF(A9="", "", SUMIFS('إدخال المبالغ والتوزيع الآلي'!$F:$F, 'إدخال المبالغ والتوزيع الآلي'!$A:$A, A9, 'إدخال المبالغ والتوزيع الآلي'!$E:$E, "✔ " &amp; "9102*"))</f>
        <v>0</v>
      </c>
      <c r="F9" s="12">
        <f>IF(A9="", "", SUMIFS('إدخال المبالغ والتوزيع الآلي'!$F:$F, 'إدخال المبالغ والتوزيع الآلي'!$A:$A, A9, 'إدخال المبالغ والتوزيع الآلي'!$E:$E, "✔ " &amp; "9103*"))</f>
        <v>0</v>
      </c>
      <c r="G9" s="14">
        <f>IF(A9="", "", SUMIFS('إدخال المبالغ والتوزيع الآلي'!$F:$F, 'إدخال المبالغ والتوزيع الآلي'!$A:$A, A9, 'إدخال المبالغ والتوزيع الآلي'!$E:$E, "✔ " &amp; "9104*"))</f>
        <v>0</v>
      </c>
      <c r="H9" s="12">
        <f>IF(A9="", "", SUMIFS('إدخال المبالغ والتوزيع الآلي'!$F:$F, 'إدخال المبالغ والتوزيع الآلي'!$A:$A, A9, 'إدخال المبالغ والتوزيع الآلي'!$E:$E, "✔ " &amp; "9105*"))</f>
        <v>0</v>
      </c>
      <c r="I9" s="14">
        <f>IF(A9="", "", SUMIFS('إدخال المبالغ والتوزيع الآلي'!$F:$F, 'إدخال المبالغ والتوزيع الآلي'!$A:$A, A9, 'إدخال المبالغ والتوزيع الآلي'!$E:$E, "✔ " &amp; "9109*"))</f>
        <v>0</v>
      </c>
    </row>
    <row r="10" spans="1:9" ht="15" customHeight="1" x14ac:dyDescent="0.2">
      <c r="A10" s="7" t="s">
        <v>185</v>
      </c>
      <c r="B10" s="8" t="s">
        <v>186</v>
      </c>
      <c r="C10" s="13">
        <f>IF(A10="", "", SUMIFS('إدخال المبالغ والتوزيع الآلي'!$F:$F, 'إدخال المبالغ والتوزيع الآلي'!$A:$A, A10, 'إدخال المبالغ والتوزيع الآلي'!$E:$E, "✔ " &amp; "9100*"))</f>
        <v>0</v>
      </c>
      <c r="D10" s="9">
        <f>IF(A10="", "", SUMIFS('إدخال المبالغ والتوزيع الآلي'!$F:$F, 'إدخال المبالغ والتوزيع الآلي'!$A:$A, A10, 'إدخال المبالغ والتوزيع الآلي'!$E:$E, "✔ " &amp; "9101*"))</f>
        <v>0</v>
      </c>
      <c r="E10" s="9">
        <f>IF(A10="", "", SUMIFS('إدخال المبالغ والتوزيع الآلي'!$F:$F, 'إدخال المبالغ والتوزيع الآلي'!$A:$A, A10, 'إدخال المبالغ والتوزيع الآلي'!$E:$E, "✔ " &amp; "9102*"))</f>
        <v>0</v>
      </c>
      <c r="F10" s="9">
        <f>IF(A10="", "", SUMIFS('إدخال المبالغ والتوزيع الآلي'!$F:$F, 'إدخال المبالغ والتوزيع الآلي'!$A:$A, A10, 'إدخال المبالغ والتوزيع الآلي'!$E:$E, "✔ " &amp; "9103*"))</f>
        <v>0</v>
      </c>
      <c r="G10" s="9">
        <f>IF(A10="", "", SUMIFS('إدخال المبالغ والتوزيع الآلي'!$F:$F, 'إدخال المبالغ والتوزيع الآلي'!$A:$A, A10, 'إدخال المبالغ والتوزيع الآلي'!$E:$E, "✔ " &amp; "9104*"))</f>
        <v>0</v>
      </c>
      <c r="H10" s="9">
        <f>IF(A10="", "", SUMIFS('إدخال المبالغ والتوزيع الآلي'!$F:$F, 'إدخال المبالغ والتوزيع الآلي'!$A:$A, A10, 'إدخال المبالغ والتوزيع الآلي'!$E:$E, "✔ " &amp; "9105*"))</f>
        <v>0</v>
      </c>
      <c r="I10" s="9">
        <f>IF(A10="", "", SUMIFS('إدخال المبالغ والتوزيع الآلي'!$F:$F, 'إدخال المبالغ والتوزيع الآلي'!$A:$A, A10, 'إدخال المبالغ والتوزيع الآلي'!$E:$E, "✔ " &amp; "9109*"))</f>
        <v>0</v>
      </c>
    </row>
    <row r="11" spans="1:9" ht="15" customHeight="1" x14ac:dyDescent="0.2">
      <c r="A11" s="10" t="s">
        <v>187</v>
      </c>
      <c r="B11" s="11" t="s">
        <v>188</v>
      </c>
      <c r="C11" s="14">
        <f>IF(A11="", "", SUMIFS('إدخال المبالغ والتوزيع الآلي'!$F:$F, 'إدخال المبالغ والتوزيع الآلي'!$A:$A, A11, 'إدخال المبالغ والتوزيع الآلي'!$E:$E, "✔ " &amp; "9100*"))</f>
        <v>0</v>
      </c>
      <c r="D11" s="14">
        <f>IF(A11="", "", SUMIFS('إدخال المبالغ والتوزيع الآلي'!$F:$F, 'إدخال المبالغ والتوزيع الآلي'!$A:$A, A11, 'إدخال المبالغ والتوزيع الآلي'!$E:$E, "✔ " &amp; "9101*"))</f>
        <v>0</v>
      </c>
      <c r="E11" s="14">
        <f>IF(A11="", "", SUMIFS('إدخال المبالغ والتوزيع الآلي'!$F:$F, 'إدخال المبالغ والتوزيع الآلي'!$A:$A, A11, 'إدخال المبالغ والتوزيع الآلي'!$E:$E, "✔ " &amp; "9102*"))</f>
        <v>0</v>
      </c>
      <c r="F11" s="14">
        <f>IF(A11="", "", SUMIFS('إدخال المبالغ والتوزيع الآلي'!$F:$F, 'إدخال المبالغ والتوزيع الآلي'!$A:$A, A11, 'إدخال المبالغ والتوزيع الآلي'!$E:$E, "✔ " &amp; "9103*"))</f>
        <v>0</v>
      </c>
      <c r="G11" s="12">
        <f>IF(A11="", "", SUMIFS('إدخال المبالغ والتوزيع الآلي'!$F:$F, 'إدخال المبالغ والتوزيع الآلي'!$A:$A, A11, 'إدخال المبالغ والتوزيع الآلي'!$E:$E, "✔ " &amp; "9104*"))</f>
        <v>0</v>
      </c>
      <c r="H11" s="14">
        <f>IF(A11="", "", SUMIFS('إدخال المبالغ والتوزيع الآلي'!$F:$F, 'إدخال المبالغ والتوزيع الآلي'!$A:$A, A11, 'إدخال المبالغ والتوزيع الآلي'!$E:$E, "✔ " &amp; "9105*"))</f>
        <v>0</v>
      </c>
      <c r="I11" s="14">
        <f>IF(A11="", "", SUMIFS('إدخال المبالغ والتوزيع الآلي'!$F:$F, 'إدخال المبالغ والتوزيع الآلي'!$A:$A, A11, 'إدخال المبالغ والتوزيع الآلي'!$E:$E, "✔ " &amp; "9109*"))</f>
        <v>0</v>
      </c>
    </row>
    <row r="12" spans="1:9" ht="15" customHeight="1" x14ac:dyDescent="0.2">
      <c r="A12" s="7" t="s">
        <v>189</v>
      </c>
      <c r="B12" s="8" t="s">
        <v>190</v>
      </c>
      <c r="C12" s="13">
        <f>IF(A12="", "", SUMIFS('إدخال المبالغ والتوزيع الآلي'!$F:$F, 'إدخال المبالغ والتوزيع الآلي'!$A:$A, A12, 'إدخال المبالغ والتوزيع الآلي'!$E:$E, "✔ " &amp; "9100*"))</f>
        <v>0</v>
      </c>
      <c r="D12" s="13">
        <f>IF(A12="", "", SUMIFS('إدخال المبالغ والتوزيع الآلي'!$F:$F, 'إدخال المبالغ والتوزيع الآلي'!$A:$A, A12, 'إدخال المبالغ والتوزيع الآلي'!$E:$E, "✔ " &amp; "9101*"))</f>
        <v>0</v>
      </c>
      <c r="E12" s="13">
        <f>IF(A12="", "", SUMIFS('إدخال المبالغ والتوزيع الآلي'!$F:$F, 'إدخال المبالغ والتوزيع الآلي'!$A:$A, A12, 'إدخال المبالغ والتوزيع الآلي'!$E:$E, "✔ " &amp; "9102*"))</f>
        <v>0</v>
      </c>
      <c r="F12" s="13">
        <f>IF(A12="", "", SUMIFS('إدخال المبالغ والتوزيع الآلي'!$F:$F, 'إدخال المبالغ والتوزيع الآلي'!$A:$A, A12, 'إدخال المبالغ والتوزيع الآلي'!$E:$E, "✔ " &amp; "9103*"))</f>
        <v>0</v>
      </c>
      <c r="G12" s="9">
        <f>IF(A12="", "", SUMIFS('إدخال المبالغ والتوزيع الآلي'!$F:$F, 'إدخال المبالغ والتوزيع الآلي'!$A:$A, A12, 'إدخال المبالغ والتوزيع الآلي'!$E:$E, "✔ " &amp; "9104*"))</f>
        <v>0</v>
      </c>
      <c r="H12" s="13">
        <f>IF(A12="", "", SUMIFS('إدخال المبالغ والتوزيع الآلي'!$F:$F, 'إدخال المبالغ والتوزيع الآلي'!$A:$A, A12, 'إدخال المبالغ والتوزيع الآلي'!$E:$E, "✔ " &amp; "9105*"))</f>
        <v>0</v>
      </c>
      <c r="I12" s="13">
        <f>IF(A12="", "", SUMIFS('إدخال المبالغ والتوزيع الآلي'!$F:$F, 'إدخال المبالغ والتوزيع الآلي'!$A:$A, A12, 'إدخال المبالغ والتوزيع الآلي'!$E:$E, "✔ " &amp; "9109*"))</f>
        <v>0</v>
      </c>
    </row>
    <row r="13" spans="1:9" ht="15" customHeight="1" x14ac:dyDescent="0.2">
      <c r="A13" s="10" t="s">
        <v>191</v>
      </c>
      <c r="B13" s="11" t="s">
        <v>192</v>
      </c>
      <c r="C13" s="14">
        <f>IF(A13="", "", SUMIFS('إدخال المبالغ والتوزيع الآلي'!$F:$F, 'إدخال المبالغ والتوزيع الآلي'!$A:$A, A13, 'إدخال المبالغ والتوزيع الآلي'!$E:$E, "✔ " &amp; "9100*"))</f>
        <v>0</v>
      </c>
      <c r="D13" s="14">
        <f>IF(A13="", "", SUMIFS('إدخال المبالغ والتوزيع الآلي'!$F:$F, 'إدخال المبالغ والتوزيع الآلي'!$A:$A, A13, 'إدخال المبالغ والتوزيع الآلي'!$E:$E, "✔ " &amp; "9101*"))</f>
        <v>0</v>
      </c>
      <c r="E13" s="14">
        <f>IF(A13="", "", SUMIFS('إدخال المبالغ والتوزيع الآلي'!$F:$F, 'إدخال المبالغ والتوزيع الآلي'!$A:$A, A13, 'إدخال المبالغ والتوزيع الآلي'!$E:$E, "✔ " &amp; "9102*"))</f>
        <v>0</v>
      </c>
      <c r="F13" s="14">
        <f>IF(A13="", "", SUMIFS('إدخال المبالغ والتوزيع الآلي'!$F:$F, 'إدخال المبالغ والتوزيع الآلي'!$A:$A, A13, 'إدخال المبالغ والتوزيع الآلي'!$E:$E, "✔ " &amp; "9103*"))</f>
        <v>0</v>
      </c>
      <c r="G13" s="12">
        <f>IF(A13="", "", SUMIFS('إدخال المبالغ والتوزيع الآلي'!$F:$F, 'إدخال المبالغ والتوزيع الآلي'!$A:$A, A13, 'إدخال المبالغ والتوزيع الآلي'!$E:$E, "✔ " &amp; "9104*"))</f>
        <v>0</v>
      </c>
      <c r="H13" s="14">
        <f>IF(A13="", "", SUMIFS('إدخال المبالغ والتوزيع الآلي'!$F:$F, 'إدخال المبالغ والتوزيع الآلي'!$A:$A, A13, 'إدخال المبالغ والتوزيع الآلي'!$E:$E, "✔ " &amp; "9105*"))</f>
        <v>0</v>
      </c>
      <c r="I13" s="14">
        <f>IF(A13="", "", SUMIFS('إدخال المبالغ والتوزيع الآلي'!$F:$F, 'إدخال المبالغ والتوزيع الآلي'!$A:$A, A13, 'إدخال المبالغ والتوزيع الآلي'!$E:$E, "✔ " &amp; "9109*"))</f>
        <v>0</v>
      </c>
    </row>
    <row r="14" spans="1:9" ht="15" customHeight="1" x14ac:dyDescent="0.2">
      <c r="A14" s="7" t="s">
        <v>193</v>
      </c>
      <c r="B14" s="8" t="s">
        <v>194</v>
      </c>
      <c r="C14" s="13">
        <f>IF(A14="", "", SUMIFS('إدخال المبالغ والتوزيع الآلي'!$F:$F, 'إدخال المبالغ والتوزيع الآلي'!$A:$A, A14, 'إدخال المبالغ والتوزيع الآلي'!$E:$E, "✔ " &amp; "9100*"))</f>
        <v>0</v>
      </c>
      <c r="D14" s="13">
        <f>IF(A14="", "", SUMIFS('إدخال المبالغ والتوزيع الآلي'!$F:$F, 'إدخال المبالغ والتوزيع الآلي'!$A:$A, A14, 'إدخال المبالغ والتوزيع الآلي'!$E:$E, "✔ " &amp; "9101*"))</f>
        <v>0</v>
      </c>
      <c r="E14" s="9">
        <f>IF(A14="", "", SUMIFS('إدخال المبالغ والتوزيع الآلي'!$F:$F, 'إدخال المبالغ والتوزيع الآلي'!$A:$A, A14, 'إدخال المبالغ والتوزيع الآلي'!$E:$E, "✔ " &amp; "9102*"))</f>
        <v>0</v>
      </c>
      <c r="F14" s="13">
        <f>IF(A14="", "", SUMIFS('إدخال المبالغ والتوزيع الآلي'!$F:$F, 'إدخال المبالغ والتوزيع الآلي'!$A:$A, A14, 'إدخال المبالغ والتوزيع الآلي'!$E:$E, "✔ " &amp; "9103*"))</f>
        <v>0</v>
      </c>
      <c r="G14" s="13">
        <f>IF(A14="", "", SUMIFS('إدخال المبالغ والتوزيع الآلي'!$F:$F, 'إدخال المبالغ والتوزيع الآلي'!$A:$A, A14, 'إدخال المبالغ والتوزيع الآلي'!$E:$E, "✔ " &amp; "9104*"))</f>
        <v>0</v>
      </c>
      <c r="H14" s="13">
        <f>IF(A14="", "", SUMIFS('إدخال المبالغ والتوزيع الآلي'!$F:$F, 'إدخال المبالغ والتوزيع الآلي'!$A:$A, A14, 'إدخال المبالغ والتوزيع الآلي'!$E:$E, "✔ " &amp; "9105*"))</f>
        <v>0</v>
      </c>
      <c r="I14" s="13">
        <f>IF(A14="", "", SUMIFS('إدخال المبالغ والتوزيع الآلي'!$F:$F, 'إدخال المبالغ والتوزيع الآلي'!$A:$A, A14, 'إدخال المبالغ والتوزيع الآلي'!$E:$E, "✔ " &amp; "9109*"))</f>
        <v>0</v>
      </c>
    </row>
    <row r="15" spans="1:9" ht="15" customHeight="1" x14ac:dyDescent="0.2">
      <c r="A15" s="10" t="s">
        <v>195</v>
      </c>
      <c r="B15" s="11" t="s">
        <v>196</v>
      </c>
      <c r="C15" s="14">
        <f>IF(A15="", "", SUMIFS('إدخال المبالغ والتوزيع الآلي'!$F:$F, 'إدخال المبالغ والتوزيع الآلي'!$A:$A, A15, 'إدخال المبالغ والتوزيع الآلي'!$E:$E, "✔ " &amp; "9100*"))</f>
        <v>0</v>
      </c>
      <c r="D15" s="14">
        <f>IF(A15="", "", SUMIFS('إدخال المبالغ والتوزيع الآلي'!$F:$F, 'إدخال المبالغ والتوزيع الآلي'!$A:$A, A15, 'إدخال المبالغ والتوزيع الآلي'!$E:$E, "✔ " &amp; "9101*"))</f>
        <v>0</v>
      </c>
      <c r="E15" s="12">
        <f>IF(A15="", "", SUMIFS('إدخال المبالغ والتوزيع الآلي'!$F:$F, 'إدخال المبالغ والتوزيع الآلي'!$A:$A, A15, 'إدخال المبالغ والتوزيع الآلي'!$E:$E, "✔ " &amp; "9102*"))</f>
        <v>0</v>
      </c>
      <c r="F15" s="12">
        <f>IF(A15="", "", SUMIFS('إدخال المبالغ والتوزيع الآلي'!$F:$F, 'إدخال المبالغ والتوزيع الآلي'!$A:$A, A15, 'إدخال المبالغ والتوزيع الآلي'!$E:$E, "✔ " &amp; "9103*"))</f>
        <v>0</v>
      </c>
      <c r="G15" s="14">
        <f>IF(A15="", "", SUMIFS('إدخال المبالغ والتوزيع الآلي'!$F:$F, 'إدخال المبالغ والتوزيع الآلي'!$A:$A, A15, 'إدخال المبالغ والتوزيع الآلي'!$E:$E, "✔ " &amp; "9104*"))</f>
        <v>0</v>
      </c>
      <c r="H15" s="14">
        <f>IF(A15="", "", SUMIFS('إدخال المبالغ والتوزيع الآلي'!$F:$F, 'إدخال المبالغ والتوزيع الآلي'!$A:$A, A15, 'إدخال المبالغ والتوزيع الآلي'!$E:$E, "✔ " &amp; "9105*"))</f>
        <v>0</v>
      </c>
      <c r="I15" s="14">
        <f>IF(A15="", "", SUMIFS('إدخال المبالغ والتوزيع الآلي'!$F:$F, 'إدخال المبالغ والتوزيع الآلي'!$A:$A, A15, 'إدخال المبالغ والتوزيع الآلي'!$E:$E, "✔ " &amp; "9109*"))</f>
        <v>0</v>
      </c>
    </row>
    <row r="16" spans="1:9" ht="15" customHeight="1" x14ac:dyDescent="0.2">
      <c r="A16" s="7" t="s">
        <v>199</v>
      </c>
      <c r="B16" s="8" t="s">
        <v>200</v>
      </c>
      <c r="C16" s="13">
        <f>IF(A16="", "", SUMIFS('إدخال المبالغ والتوزيع الآلي'!$F:$F, 'إدخال المبالغ والتوزيع الآلي'!$A:$A, A16, 'إدخال المبالغ والتوزيع الآلي'!$E:$E, "✔ " &amp; "9100*"))</f>
        <v>0</v>
      </c>
      <c r="D16" s="13">
        <f>IF(A16="", "", SUMIFS('إدخال المبالغ والتوزيع الآلي'!$F:$F, 'إدخال المبالغ والتوزيع الآلي'!$A:$A, A16, 'إدخال المبالغ والتوزيع الآلي'!$E:$E, "✔ " &amp; "9101*"))</f>
        <v>0</v>
      </c>
      <c r="E16" s="9">
        <f>IF(A16="", "", SUMIFS('إدخال المبالغ والتوزيع الآلي'!$F:$F, 'إدخال المبالغ والتوزيع الآلي'!$A:$A, A16, 'إدخال المبالغ والتوزيع الآلي'!$E:$E, "✔ " &amp; "9102*"))</f>
        <v>0</v>
      </c>
      <c r="F16" s="9">
        <f>IF(A16="", "", SUMIFS('إدخال المبالغ والتوزيع الآلي'!$F:$F, 'إدخال المبالغ والتوزيع الآلي'!$A:$A, A16, 'إدخال المبالغ والتوزيع الآلي'!$E:$E, "✔ " &amp; "9103*"))</f>
        <v>0</v>
      </c>
      <c r="G16" s="9">
        <f>IF(A16="", "", SUMIFS('إدخال المبالغ والتوزيع الآلي'!$F:$F, 'إدخال المبالغ والتوزيع الآلي'!$A:$A, A16, 'إدخال المبالغ والتوزيع الآلي'!$E:$E, "✔ " &amp; "9104*"))</f>
        <v>0</v>
      </c>
      <c r="H16" s="13">
        <f>IF(A16="", "", SUMIFS('إدخال المبالغ والتوزيع الآلي'!$F:$F, 'إدخال المبالغ والتوزيع الآلي'!$A:$A, A16, 'إدخال المبالغ والتوزيع الآلي'!$E:$E, "✔ " &amp; "9105*"))</f>
        <v>0</v>
      </c>
      <c r="I16" s="13">
        <f>IF(A16="", "", SUMIFS('إدخال المبالغ والتوزيع الآلي'!$F:$F, 'إدخال المبالغ والتوزيع الآلي'!$A:$A, A16, 'إدخال المبالغ والتوزيع الآلي'!$E:$E, "✔ " &amp; "9109*"))</f>
        <v>0</v>
      </c>
    </row>
    <row r="17" spans="1:9" ht="15" customHeight="1" x14ac:dyDescent="0.2">
      <c r="A17" s="10" t="s">
        <v>259</v>
      </c>
      <c r="B17" s="11" t="s">
        <v>260</v>
      </c>
      <c r="C17" s="14">
        <f>IF(A17="", "", SUMIFS('إدخال المبالغ والتوزيع الآلي'!$F:$F, 'إدخال المبالغ والتوزيع الآلي'!$A:$A, A17, 'إدخال المبالغ والتوزيع الآلي'!$E:$E, "✔ " &amp; "9100*"))</f>
        <v>0</v>
      </c>
      <c r="D17" s="12">
        <f>IF(A17="", "", SUMIFS('إدخال المبالغ والتوزيع الآلي'!$F:$F, 'إدخال المبالغ والتوزيع الآلي'!$A:$A, A17, 'إدخال المبالغ والتوزيع الآلي'!$E:$E, "✔ " &amp; "9101*"))</f>
        <v>0</v>
      </c>
      <c r="E17" s="12">
        <f>IF(A17="", "", SUMIFS('إدخال المبالغ والتوزيع الآلي'!$F:$F, 'إدخال المبالغ والتوزيع الآلي'!$A:$A, A17, 'إدخال المبالغ والتوزيع الآلي'!$E:$E, "✔ " &amp; "9102*"))</f>
        <v>0</v>
      </c>
      <c r="F17" s="12">
        <f>IF(A17="", "", SUMIFS('إدخال المبالغ والتوزيع الآلي'!$F:$F, 'إدخال المبالغ والتوزيع الآلي'!$A:$A, A17, 'إدخال المبالغ والتوزيع الآلي'!$E:$E, "✔ " &amp; "9103*"))</f>
        <v>0</v>
      </c>
      <c r="G17" s="12">
        <f>IF(A17="", "", SUMIFS('إدخال المبالغ والتوزيع الآلي'!$F:$F, 'إدخال المبالغ والتوزيع الآلي'!$A:$A, A17, 'إدخال المبالغ والتوزيع الآلي'!$E:$E, "✔ " &amp; "9104*"))</f>
        <v>0</v>
      </c>
      <c r="H17" s="12">
        <f>IF(A17="", "", SUMIFS('إدخال المبالغ والتوزيع الآلي'!$F:$F, 'إدخال المبالغ والتوزيع الآلي'!$A:$A, A17, 'إدخال المبالغ والتوزيع الآلي'!$E:$E, "✔ " &amp; "9105*"))</f>
        <v>0</v>
      </c>
      <c r="I17" s="12">
        <f>IF(A17="", "", SUMIFS('إدخال المبالغ والتوزيع الآلي'!$F:$F, 'إدخال المبالغ والتوزيع الآلي'!$A:$A, A17, 'إدخال المبالغ والتوزيع الآلي'!$E:$E, "✔ " &amp; "9109*"))</f>
        <v>0</v>
      </c>
    </row>
    <row r="18" spans="1:9" ht="15" customHeight="1" x14ac:dyDescent="0.2">
      <c r="A18" s="7" t="s">
        <v>261</v>
      </c>
      <c r="B18" s="8" t="s">
        <v>262</v>
      </c>
      <c r="C18" s="13">
        <f>IF(A18="", "", SUMIFS('إدخال المبالغ والتوزيع الآلي'!$F:$F, 'إدخال المبالغ والتوزيع الآلي'!$A:$A, A18, 'إدخال المبالغ والتوزيع الآلي'!$E:$E, "✔ " &amp; "9100*"))</f>
        <v>0</v>
      </c>
      <c r="D18" s="9">
        <f>IF(A18="", "", SUMIFS('إدخال المبالغ والتوزيع الآلي'!$F:$F, 'إدخال المبالغ والتوزيع الآلي'!$A:$A, A18, 'إدخال المبالغ والتوزيع الآلي'!$E:$E, "✔ " &amp; "9101*"))</f>
        <v>0</v>
      </c>
      <c r="E18" s="9">
        <f>IF(A18="", "", SUMIFS('إدخال المبالغ والتوزيع الآلي'!$F:$F, 'إدخال المبالغ والتوزيع الآلي'!$A:$A, A18, 'إدخال المبالغ والتوزيع الآلي'!$E:$E, "✔ " &amp; "9102*"))</f>
        <v>0</v>
      </c>
      <c r="F18" s="9">
        <f>IF(A18="", "", SUMIFS('إدخال المبالغ والتوزيع الآلي'!$F:$F, 'إدخال المبالغ والتوزيع الآلي'!$A:$A, A18, 'إدخال المبالغ والتوزيع الآلي'!$E:$E, "✔ " &amp; "9103*"))</f>
        <v>0</v>
      </c>
      <c r="G18" s="9">
        <f>IF(A18="", "", SUMIFS('إدخال المبالغ والتوزيع الآلي'!$F:$F, 'إدخال المبالغ والتوزيع الآلي'!$A:$A, A18, 'إدخال المبالغ والتوزيع الآلي'!$E:$E, "✔ " &amp; "9104*"))</f>
        <v>0</v>
      </c>
      <c r="H18" s="9">
        <f>IF(A18="", "", SUMIFS('إدخال المبالغ والتوزيع الآلي'!$F:$F, 'إدخال المبالغ والتوزيع الآلي'!$A:$A, A18, 'إدخال المبالغ والتوزيع الآلي'!$E:$E, "✔ " &amp; "9105*"))</f>
        <v>0</v>
      </c>
      <c r="I18" s="9">
        <f>IF(A18="", "", SUMIFS('إدخال المبالغ والتوزيع الآلي'!$F:$F, 'إدخال المبالغ والتوزيع الآلي'!$A:$A, A18, 'إدخال المبالغ والتوزيع الآلي'!$E:$E, "✔ " &amp; "9109*"))</f>
        <v>0</v>
      </c>
    </row>
    <row r="19" spans="1:9" ht="15" customHeight="1" x14ac:dyDescent="0.2">
      <c r="A19" s="10" t="s">
        <v>203</v>
      </c>
      <c r="B19" s="11" t="s">
        <v>204</v>
      </c>
      <c r="C19" s="14">
        <f>IF(A19="", "", SUMIFS('إدخال المبالغ والتوزيع الآلي'!$F:$F, 'إدخال المبالغ والتوزيع الآلي'!$A:$A, A19, 'إدخال المبالغ والتوزيع الآلي'!$E:$E, "✔ " &amp; "9100*"))</f>
        <v>0</v>
      </c>
      <c r="D19" s="14">
        <f>IF(A19="", "", SUMIFS('إدخال المبالغ والتوزيع الآلي'!$F:$F, 'إدخال المبالغ والتوزيع الآلي'!$A:$A, A19, 'إدخال المبالغ والتوزيع الآلي'!$E:$E, "✔ " &amp; "9101*"))</f>
        <v>0</v>
      </c>
      <c r="E19" s="12">
        <f>IF(A19="", "", SUMIFS('إدخال المبالغ والتوزيع الآلي'!$F:$F, 'إدخال المبالغ والتوزيع الآلي'!$A:$A, A19, 'إدخال المبالغ والتوزيع الآلي'!$E:$E, "✔ " &amp; "9102*"))</f>
        <v>0</v>
      </c>
      <c r="F19" s="14">
        <f>IF(A19="", "", SUMIFS('إدخال المبالغ والتوزيع الآلي'!$F:$F, 'إدخال المبالغ والتوزيع الآلي'!$A:$A, A19, 'إدخال المبالغ والتوزيع الآلي'!$E:$E, "✔ " &amp; "9103*"))</f>
        <v>0</v>
      </c>
      <c r="G19" s="14">
        <f>IF(A19="", "", SUMIFS('إدخال المبالغ والتوزيع الآلي'!$F:$F, 'إدخال المبالغ والتوزيع الآلي'!$A:$A, A19, 'إدخال المبالغ والتوزيع الآلي'!$E:$E, "✔ " &amp; "9104*"))</f>
        <v>0</v>
      </c>
      <c r="H19" s="14">
        <f>IF(A19="", "", SUMIFS('إدخال المبالغ والتوزيع الآلي'!$F:$F, 'إدخال المبالغ والتوزيع الآلي'!$A:$A, A19, 'إدخال المبالغ والتوزيع الآلي'!$E:$E, "✔ " &amp; "9105*"))</f>
        <v>0</v>
      </c>
      <c r="I19" s="14">
        <f>IF(A19="", "", SUMIFS('إدخال المبالغ والتوزيع الآلي'!$F:$F, 'إدخال المبالغ والتوزيع الآلي'!$A:$A, A19, 'إدخال المبالغ والتوزيع الآلي'!$E:$E, "✔ " &amp; "9109*"))</f>
        <v>0</v>
      </c>
    </row>
    <row r="20" spans="1:9" ht="15" customHeight="1" x14ac:dyDescent="0.2">
      <c r="A20" s="7" t="s">
        <v>140</v>
      </c>
      <c r="B20" s="8" t="s">
        <v>141</v>
      </c>
      <c r="C20" s="9">
        <f>IF(A20="", "", SUMIFS('إدخال المبالغ والتوزيع الآلي'!$F:$F, 'إدخال المبالغ والتوزيع الآلي'!$A:$A, A20, 'إدخال المبالغ والتوزيع الآلي'!$E:$E, "✔ " &amp; "9100*"))</f>
        <v>0</v>
      </c>
      <c r="D20" s="13">
        <f>IF(A20="", "", SUMIFS('إدخال المبالغ والتوزيع الآلي'!$F:$F, 'إدخال المبالغ والتوزيع الآلي'!$A:$A, A20, 'إدخال المبالغ والتوزيع الآلي'!$E:$E, "✔ " &amp; "9101*"))</f>
        <v>0</v>
      </c>
      <c r="E20" s="9">
        <f>IF(A20="", "", SUMIFS('إدخال المبالغ والتوزيع الآلي'!$F:$F, 'إدخال المبالغ والتوزيع الآلي'!$A:$A, A20, 'إدخال المبالغ والتوزيع الآلي'!$E:$E, "✔ " &amp; "9102*"))</f>
        <v>0</v>
      </c>
      <c r="F20" s="9">
        <f>IF(A20="", "", SUMIFS('إدخال المبالغ والتوزيع الآلي'!$F:$F, 'إدخال المبالغ والتوزيع الآلي'!$A:$A, A20, 'إدخال المبالغ والتوزيع الآلي'!$E:$E, "✔ " &amp; "9103*"))</f>
        <v>0</v>
      </c>
      <c r="G20" s="9">
        <f>IF(A20="", "", SUMIFS('إدخال المبالغ والتوزيع الآلي'!$F:$F, 'إدخال المبالغ والتوزيع الآلي'!$A:$A, A20, 'إدخال المبالغ والتوزيع الآلي'!$E:$E, "✔ " &amp; "9104*"))</f>
        <v>0</v>
      </c>
      <c r="H20" s="13">
        <f>IF(A20="", "", SUMIFS('إدخال المبالغ والتوزيع الآلي'!$F:$F, 'إدخال المبالغ والتوزيع الآلي'!$A:$A, A20, 'إدخال المبالغ والتوزيع الآلي'!$E:$E, "✔ " &amp; "9105*"))</f>
        <v>0</v>
      </c>
      <c r="I20" s="9">
        <f>IF(A20="", "", SUMIFS('إدخال المبالغ والتوزيع الآلي'!$F:$F, 'إدخال المبالغ والتوزيع الآلي'!$A:$A, A20, 'إدخال المبالغ والتوزيع الآلي'!$E:$E, "✔ " &amp; "9109*"))</f>
        <v>0</v>
      </c>
    </row>
    <row r="21" spans="1:9" ht="15" customHeight="1" x14ac:dyDescent="0.2">
      <c r="A21" s="10" t="s">
        <v>209</v>
      </c>
      <c r="B21" s="11" t="s">
        <v>210</v>
      </c>
      <c r="C21" s="12">
        <f>IF(A21="", "", SUMIFS('إدخال المبالغ والتوزيع الآلي'!$F:$F, 'إدخال المبالغ والتوزيع الآلي'!$A:$A, A21, 'إدخال المبالغ والتوزيع الآلي'!$E:$E, "✔ " &amp; "9100*"))</f>
        <v>0</v>
      </c>
      <c r="D21" s="14">
        <f>IF(A21="", "", SUMIFS('إدخال المبالغ والتوزيع الآلي'!$F:$F, 'إدخال المبالغ والتوزيع الآلي'!$A:$A, A21, 'إدخال المبالغ والتوزيع الآلي'!$E:$E, "✔ " &amp; "9101*"))</f>
        <v>0</v>
      </c>
      <c r="E21" s="12">
        <f>IF(A21="", "", SUMIFS('إدخال المبالغ والتوزيع الآلي'!$F:$F, 'إدخال المبالغ والتوزيع الآلي'!$A:$A, A21, 'إدخال المبالغ والتوزيع الآلي'!$E:$E, "✔ " &amp; "9102*"))</f>
        <v>0</v>
      </c>
      <c r="F21" s="12">
        <f>IF(A21="", "", SUMIFS('إدخال المبالغ والتوزيع الآلي'!$F:$F, 'إدخال المبالغ والتوزيع الآلي'!$A:$A, A21, 'إدخال المبالغ والتوزيع الآلي'!$E:$E, "✔ " &amp; "9103*"))</f>
        <v>0</v>
      </c>
      <c r="G21" s="12">
        <f>IF(A21="", "", SUMIFS('إدخال المبالغ والتوزيع الآلي'!$F:$F, 'إدخال المبالغ والتوزيع الآلي'!$A:$A, A21, 'إدخال المبالغ والتوزيع الآلي'!$E:$E, "✔ " &amp; "9104*"))</f>
        <v>0</v>
      </c>
      <c r="H21" s="12">
        <f>IF(A21="", "", SUMIFS('إدخال المبالغ والتوزيع الآلي'!$F:$F, 'إدخال المبالغ والتوزيع الآلي'!$A:$A, A21, 'إدخال المبالغ والتوزيع الآلي'!$E:$E, "✔ " &amp; "9105*"))</f>
        <v>0</v>
      </c>
      <c r="I21" s="12">
        <f>IF(A21="", "", SUMIFS('إدخال المبالغ والتوزيع الآلي'!$F:$F, 'إدخال المبالغ والتوزيع الآلي'!$A:$A, A21, 'إدخال المبالغ والتوزيع الآلي'!$E:$E, "✔ " &amp; "9109*"))</f>
        <v>0</v>
      </c>
    </row>
    <row r="22" spans="1:9" ht="15" customHeight="1" x14ac:dyDescent="0.2">
      <c r="A22" s="7" t="s">
        <v>215</v>
      </c>
      <c r="B22" s="8" t="s">
        <v>216</v>
      </c>
      <c r="C22" s="13">
        <f>IF(A22="", "", SUMIFS('إدخال المبالغ والتوزيع الآلي'!$F:$F, 'إدخال المبالغ والتوزيع الآلي'!$A:$A, A22, 'إدخال المبالغ والتوزيع الآلي'!$E:$E, "✔ " &amp; "9100*"))</f>
        <v>0</v>
      </c>
      <c r="D22" s="13">
        <f>IF(A22="", "", SUMIFS('إدخال المبالغ والتوزيع الآلي'!$F:$F, 'إدخال المبالغ والتوزيع الآلي'!$A:$A, A22, 'إدخال المبالغ والتوزيع الآلي'!$E:$E, "✔ " &amp; "9101*"))</f>
        <v>0</v>
      </c>
      <c r="E22" s="9">
        <f>IF(A22="", "", SUMIFS('إدخال المبالغ والتوزيع الآلي'!$F:$F, 'إدخال المبالغ والتوزيع الآلي'!$A:$A, A22, 'إدخال المبالغ والتوزيع الآلي'!$E:$E, "✔ " &amp; "9102*"))</f>
        <v>0</v>
      </c>
      <c r="F22" s="9">
        <f>IF(A22="", "", SUMIFS('إدخال المبالغ والتوزيع الآلي'!$F:$F, 'إدخال المبالغ والتوزيع الآلي'!$A:$A, A22, 'إدخال المبالغ والتوزيع الآلي'!$E:$E, "✔ " &amp; "9103*"))</f>
        <v>0</v>
      </c>
      <c r="G22" s="9">
        <f>IF(A22="", "", SUMIFS('إدخال المبالغ والتوزيع الآلي'!$F:$F, 'إدخال المبالغ والتوزيع الآلي'!$A:$A, A22, 'إدخال المبالغ والتوزيع الآلي'!$E:$E, "✔ " &amp; "9104*"))</f>
        <v>0</v>
      </c>
      <c r="H22" s="13">
        <f>IF(A22="", "", SUMIFS('إدخال المبالغ والتوزيع الآلي'!$F:$F, 'إدخال المبالغ والتوزيع الآلي'!$A:$A, A22, 'إدخال المبالغ والتوزيع الآلي'!$E:$E, "✔ " &amp; "9105*"))</f>
        <v>0</v>
      </c>
      <c r="I22" s="13">
        <f>IF(A22="", "", SUMIFS('إدخال المبالغ والتوزيع الآلي'!$F:$F, 'إدخال المبالغ والتوزيع الآلي'!$A:$A, A22, 'إدخال المبالغ والتوزيع الآلي'!$E:$E, "✔ " &amp; "9109*"))</f>
        <v>0</v>
      </c>
    </row>
    <row r="23" spans="1:9" ht="15" customHeight="1" x14ac:dyDescent="0.2">
      <c r="A23" s="10" t="s">
        <v>217</v>
      </c>
      <c r="B23" s="11" t="s">
        <v>218</v>
      </c>
      <c r="C23" s="14">
        <f>IF(A23="", "", SUMIFS('إدخال المبالغ والتوزيع الآلي'!$F:$F, 'إدخال المبالغ والتوزيع الآلي'!$A:$A, A23, 'إدخال المبالغ والتوزيع الآلي'!$E:$E, "✔ " &amp; "9100*"))</f>
        <v>0</v>
      </c>
      <c r="D23" s="14">
        <f>IF(A23="", "", SUMIFS('إدخال المبالغ والتوزيع الآلي'!$F:$F, 'إدخال المبالغ والتوزيع الآلي'!$A:$A, A23, 'إدخال المبالغ والتوزيع الآلي'!$E:$E, "✔ " &amp; "9101*"))</f>
        <v>0</v>
      </c>
      <c r="E23" s="12">
        <f>IF(A23="", "", SUMIFS('إدخال المبالغ والتوزيع الآلي'!$F:$F, 'إدخال المبالغ والتوزيع الآلي'!$A:$A, A23, 'إدخال المبالغ والتوزيع الآلي'!$E:$E, "✔ " &amp; "9102*"))</f>
        <v>0</v>
      </c>
      <c r="F23" s="12">
        <f>IF(A23="", "", SUMIFS('إدخال المبالغ والتوزيع الآلي'!$F:$F, 'إدخال المبالغ والتوزيع الآلي'!$A:$A, A23, 'إدخال المبالغ والتوزيع الآلي'!$E:$E, "✔ " &amp; "9103*"))</f>
        <v>0</v>
      </c>
      <c r="G23" s="12">
        <f>IF(A23="", "", SUMIFS('إدخال المبالغ والتوزيع الآلي'!$F:$F, 'إدخال المبالغ والتوزيع الآلي'!$A:$A, A23, 'إدخال المبالغ والتوزيع الآلي'!$E:$E, "✔ " &amp; "9104*"))</f>
        <v>0</v>
      </c>
      <c r="H23" s="14">
        <f>IF(A23="", "", SUMIFS('إدخال المبالغ والتوزيع الآلي'!$F:$F, 'إدخال المبالغ والتوزيع الآلي'!$A:$A, A23, 'إدخال المبالغ والتوزيع الآلي'!$E:$E, "✔ " &amp; "9105*"))</f>
        <v>0</v>
      </c>
      <c r="I23" s="14">
        <f>IF(A23="", "", SUMIFS('إدخال المبالغ والتوزيع الآلي'!$F:$F, 'إدخال المبالغ والتوزيع الآلي'!$A:$A, A23, 'إدخال المبالغ والتوزيع الآلي'!$E:$E, "✔ " &amp; "9109*"))</f>
        <v>0</v>
      </c>
    </row>
    <row r="24" spans="1:9" ht="15" customHeight="1" x14ac:dyDescent="0.2">
      <c r="A24" s="7" t="s">
        <v>221</v>
      </c>
      <c r="B24" s="8" t="s">
        <v>222</v>
      </c>
      <c r="C24" s="13">
        <f>IF(A24="", "", SUMIFS('إدخال المبالغ والتوزيع الآلي'!$F:$F, 'إدخال المبالغ والتوزيع الآلي'!$A:$A, A24, 'إدخال المبالغ والتوزيع الآلي'!$E:$E, "✔ " &amp; "9100*"))</f>
        <v>0</v>
      </c>
      <c r="D24" s="13">
        <f>IF(A24="", "", SUMIFS('إدخال المبالغ والتوزيع الآلي'!$F:$F, 'إدخال المبالغ والتوزيع الآلي'!$A:$A, A24, 'إدخال المبالغ والتوزيع الآلي'!$E:$E, "✔ " &amp; "9101*"))</f>
        <v>0</v>
      </c>
      <c r="E24" s="9">
        <f>IF(A24="", "", SUMIFS('إدخال المبالغ والتوزيع الآلي'!$F:$F, 'إدخال المبالغ والتوزيع الآلي'!$A:$A, A24, 'إدخال المبالغ والتوزيع الآلي'!$E:$E, "✔ " &amp; "9102*"))</f>
        <v>0</v>
      </c>
      <c r="F24" s="9">
        <f>IF(A24="", "", SUMIFS('إدخال المبالغ والتوزيع الآلي'!$F:$F, 'إدخال المبالغ والتوزيع الآلي'!$A:$A, A24, 'إدخال المبالغ والتوزيع الآلي'!$E:$E, "✔ " &amp; "9103*"))</f>
        <v>0</v>
      </c>
      <c r="G24" s="9">
        <f>IF(A24="", "", SUMIFS('إدخال المبالغ والتوزيع الآلي'!$F:$F, 'إدخال المبالغ والتوزيع الآلي'!$A:$A, A24, 'إدخال المبالغ والتوزيع الآلي'!$E:$E, "✔ " &amp; "9104*"))</f>
        <v>0</v>
      </c>
      <c r="H24" s="13">
        <f>IF(A24="", "", SUMIFS('إدخال المبالغ والتوزيع الآلي'!$F:$F, 'إدخال المبالغ والتوزيع الآلي'!$A:$A, A24, 'إدخال المبالغ والتوزيع الآلي'!$E:$E, "✔ " &amp; "9105*"))</f>
        <v>0</v>
      </c>
      <c r="I24" s="13">
        <f>IF(A24="", "", SUMIFS('إدخال المبالغ والتوزيع الآلي'!$F:$F, 'إدخال المبالغ والتوزيع الآلي'!$A:$A, A24, 'إدخال المبالغ والتوزيع الآلي'!$E:$E, "✔ " &amp; "9109*"))</f>
        <v>0</v>
      </c>
    </row>
    <row r="25" spans="1:9" ht="15" customHeight="1" x14ac:dyDescent="0.2">
      <c r="A25" s="10" t="s">
        <v>223</v>
      </c>
      <c r="B25" s="11" t="s">
        <v>224</v>
      </c>
      <c r="C25" s="12">
        <f>IF(A25="", "", SUMIFS('إدخال المبالغ والتوزيع الآلي'!$F:$F, 'إدخال المبالغ والتوزيع الآلي'!$A:$A, A25, 'إدخال المبالغ والتوزيع الآلي'!$E:$E, "✔ " &amp; "9100*"))</f>
        <v>0</v>
      </c>
      <c r="D25" s="14">
        <f>IF(A25="", "", SUMIFS('إدخال المبالغ والتوزيع الآلي'!$F:$F, 'إدخال المبالغ والتوزيع الآلي'!$A:$A, A25, 'إدخال المبالغ والتوزيع الآلي'!$E:$E, "✔ " &amp; "9101*"))</f>
        <v>0</v>
      </c>
      <c r="E25" s="12">
        <f>IF(A25="", "", SUMIFS('إدخال المبالغ والتوزيع الآلي'!$F:$F, 'إدخال المبالغ والتوزيع الآلي'!$A:$A, A25, 'إدخال المبالغ والتوزيع الآلي'!$E:$E, "✔ " &amp; "9102*"))</f>
        <v>0</v>
      </c>
      <c r="F25" s="12">
        <f>IF(A25="", "", SUMIFS('إدخال المبالغ والتوزيع الآلي'!$F:$F, 'إدخال المبالغ والتوزيع الآلي'!$A:$A, A25, 'إدخال المبالغ والتوزيع الآلي'!$E:$E, "✔ " &amp; "9103*"))</f>
        <v>0</v>
      </c>
      <c r="G25" s="12">
        <f>IF(A25="", "", SUMIFS('إدخال المبالغ والتوزيع الآلي'!$F:$F, 'إدخال المبالغ والتوزيع الآلي'!$A:$A, A25, 'إدخال المبالغ والتوزيع الآلي'!$E:$E, "✔ " &amp; "9104*"))</f>
        <v>0</v>
      </c>
      <c r="H25" s="12">
        <f>IF(A25="", "", SUMIFS('إدخال المبالغ والتوزيع الآلي'!$F:$F, 'إدخال المبالغ والتوزيع الآلي'!$A:$A, A25, 'إدخال المبالغ والتوزيع الآلي'!$E:$E, "✔ " &amp; "9105*"))</f>
        <v>0</v>
      </c>
      <c r="I25" s="12">
        <f>IF(A25="", "", SUMIFS('إدخال المبالغ والتوزيع الآلي'!$F:$F, 'إدخال المبالغ والتوزيع الآلي'!$A:$A, A25, 'إدخال المبالغ والتوزيع الآلي'!$E:$E, "✔ " &amp; "9109*"))</f>
        <v>0</v>
      </c>
    </row>
    <row r="26" spans="1:9" ht="15" customHeight="1" x14ac:dyDescent="0.2">
      <c r="A26" s="7" t="s">
        <v>327</v>
      </c>
      <c r="B26" s="8" t="s">
        <v>328</v>
      </c>
      <c r="C26" s="9">
        <f>IF(A26="", "", SUMIFS('إدخال المبالغ والتوزيع الآلي'!$F:$F, 'إدخال المبالغ والتوزيع الآلي'!$A:$A, A26, 'إدخال المبالغ والتوزيع الآلي'!$E:$E, "✔ " &amp; "9100*"))</f>
        <v>0</v>
      </c>
      <c r="D26" s="9">
        <f>IF(A26="", "", SUMIFS('إدخال المبالغ والتوزيع الآلي'!$F:$F, 'إدخال المبالغ والتوزيع الآلي'!$A:$A, A26, 'إدخال المبالغ والتوزيع الآلي'!$E:$E, "✔ " &amp; "9101*"))</f>
        <v>0</v>
      </c>
      <c r="E26" s="9">
        <f>IF(A26="", "", SUMIFS('إدخال المبالغ والتوزيع الآلي'!$F:$F, 'إدخال المبالغ والتوزيع الآلي'!$A:$A, A26, 'إدخال المبالغ والتوزيع الآلي'!$E:$E, "✔ " &amp; "9102*"))</f>
        <v>0</v>
      </c>
      <c r="F26" s="9">
        <f>IF(A26="", "", SUMIFS('إدخال المبالغ والتوزيع الآلي'!$F:$F, 'إدخال المبالغ والتوزيع الآلي'!$A:$A, A26, 'إدخال المبالغ والتوزيع الآلي'!$E:$E, "✔ " &amp; "9103*"))</f>
        <v>0</v>
      </c>
      <c r="G26" s="13">
        <f>IF(A26="", "", SUMIFS('إدخال المبالغ والتوزيع الآلي'!$F:$F, 'إدخال المبالغ والتوزيع الآلي'!$A:$A, A26, 'إدخال المبالغ والتوزيع الآلي'!$E:$E, "✔ " &amp; "9104*"))</f>
        <v>0</v>
      </c>
      <c r="H26" s="9">
        <f>IF(A26="", "", SUMIFS('إدخال المبالغ والتوزيع الآلي'!$F:$F, 'إدخال المبالغ والتوزيع الآلي'!$A:$A, A26, 'إدخال المبالغ والتوزيع الآلي'!$E:$E, "✔ " &amp; "9105*"))</f>
        <v>0</v>
      </c>
      <c r="I26" s="9">
        <f>IF(A26="", "", SUMIFS('إدخال المبالغ والتوزيع الآلي'!$F:$F, 'إدخال المبالغ والتوزيع الآلي'!$A:$A, A26, 'إدخال المبالغ والتوزيع الآلي'!$E:$E, "✔ " &amp; "9109*"))</f>
        <v>0</v>
      </c>
    </row>
    <row r="27" spans="1:9" ht="15" customHeight="1" x14ac:dyDescent="0.2">
      <c r="A27" s="10" t="s">
        <v>329</v>
      </c>
      <c r="B27" s="11" t="s">
        <v>330</v>
      </c>
      <c r="C27" s="12">
        <f>IF(A27="", "", SUMIFS('إدخال المبالغ والتوزيع الآلي'!$F:$F, 'إدخال المبالغ والتوزيع الآلي'!$A:$A, A27, 'إدخال المبالغ والتوزيع الآلي'!$E:$E, "✔ " &amp; "9100*"))</f>
        <v>0</v>
      </c>
      <c r="D27" s="12">
        <f>IF(A27="", "", SUMIFS('إدخال المبالغ والتوزيع الآلي'!$F:$F, 'إدخال المبالغ والتوزيع الآلي'!$A:$A, A27, 'إدخال المبالغ والتوزيع الآلي'!$E:$E, "✔ " &amp; "9101*"))</f>
        <v>0</v>
      </c>
      <c r="E27" s="12">
        <f>IF(A27="", "", SUMIFS('إدخال المبالغ والتوزيع الآلي'!$F:$F, 'إدخال المبالغ والتوزيع الآلي'!$A:$A, A27, 'إدخال المبالغ والتوزيع الآلي'!$E:$E, "✔ " &amp; "9102*"))</f>
        <v>0</v>
      </c>
      <c r="F27" s="12">
        <f>IF(A27="", "", SUMIFS('إدخال المبالغ والتوزيع الآلي'!$F:$F, 'إدخال المبالغ والتوزيع الآلي'!$A:$A, A27, 'إدخال المبالغ والتوزيع الآلي'!$E:$E, "✔ " &amp; "9103*"))</f>
        <v>0</v>
      </c>
      <c r="G27" s="14">
        <f>IF(A27="", "", SUMIFS('إدخال المبالغ والتوزيع الآلي'!$F:$F, 'إدخال المبالغ والتوزيع الآلي'!$A:$A, A27, 'إدخال المبالغ والتوزيع الآلي'!$E:$E, "✔ " &amp; "9104*"))</f>
        <v>0</v>
      </c>
      <c r="H27" s="12">
        <f>IF(A27="", "", SUMIFS('إدخال المبالغ والتوزيع الآلي'!$F:$F, 'إدخال المبالغ والتوزيع الآلي'!$A:$A, A27, 'إدخال المبالغ والتوزيع الآلي'!$E:$E, "✔ " &amp; "9105*"))</f>
        <v>0</v>
      </c>
      <c r="I27" s="12">
        <f>IF(A27="", "", SUMIFS('إدخال المبالغ والتوزيع الآلي'!$F:$F, 'إدخال المبالغ والتوزيع الآلي'!$A:$A, A27, 'إدخال المبالغ والتوزيع الآلي'!$E:$E, "✔ " &amp; "9109*"))</f>
        <v>0</v>
      </c>
    </row>
    <row r="28" spans="1:9" ht="15" customHeight="1" x14ac:dyDescent="0.2">
      <c r="A28" s="7" t="s">
        <v>331</v>
      </c>
      <c r="B28" s="8" t="s">
        <v>332</v>
      </c>
      <c r="C28" s="9">
        <f>IF(A28="", "", SUMIFS('إدخال المبالغ والتوزيع الآلي'!$F:$F, 'إدخال المبالغ والتوزيع الآلي'!$A:$A, A28, 'إدخال المبالغ والتوزيع الآلي'!$E:$E, "✔ " &amp; "9100*"))</f>
        <v>0</v>
      </c>
      <c r="D28" s="9">
        <f>IF(A28="", "", SUMIFS('إدخال المبالغ والتوزيع الآلي'!$F:$F, 'إدخال المبالغ والتوزيع الآلي'!$A:$A, A28, 'إدخال المبالغ والتوزيع الآلي'!$E:$E, "✔ " &amp; "9101*"))</f>
        <v>0</v>
      </c>
      <c r="E28" s="9">
        <f>IF(A28="", "", SUMIFS('إدخال المبالغ والتوزيع الآلي'!$F:$F, 'إدخال المبالغ والتوزيع الآلي'!$A:$A, A28, 'إدخال المبالغ والتوزيع الآلي'!$E:$E, "✔ " &amp; "9102*"))</f>
        <v>0</v>
      </c>
      <c r="F28" s="9">
        <f>IF(A28="", "", SUMIFS('إدخال المبالغ والتوزيع الآلي'!$F:$F, 'إدخال المبالغ والتوزيع الآلي'!$A:$A, A28, 'إدخال المبالغ والتوزيع الآلي'!$E:$E, "✔ " &amp; "9103*"))</f>
        <v>0</v>
      </c>
      <c r="G28" s="13">
        <f>IF(A28="", "", SUMIFS('إدخال المبالغ والتوزيع الآلي'!$F:$F, 'إدخال المبالغ والتوزيع الآلي'!$A:$A, A28, 'إدخال المبالغ والتوزيع الآلي'!$E:$E, "✔ " &amp; "9104*"))</f>
        <v>0</v>
      </c>
      <c r="H28" s="9">
        <f>IF(A28="", "", SUMIFS('إدخال المبالغ والتوزيع الآلي'!$F:$F, 'إدخال المبالغ والتوزيع الآلي'!$A:$A, A28, 'إدخال المبالغ والتوزيع الآلي'!$E:$E, "✔ " &amp; "9105*"))</f>
        <v>0</v>
      </c>
      <c r="I28" s="9">
        <f>IF(A28="", "", SUMIFS('إدخال المبالغ والتوزيع الآلي'!$F:$F, 'إدخال المبالغ والتوزيع الآلي'!$A:$A, A28, 'إدخال المبالغ والتوزيع الآلي'!$E:$E, "✔ " &amp; "9109*"))</f>
        <v>0</v>
      </c>
    </row>
    <row r="29" spans="1:9" ht="15" customHeight="1" x14ac:dyDescent="0.2">
      <c r="A29" s="10" t="s">
        <v>233</v>
      </c>
      <c r="B29" s="11" t="s">
        <v>234</v>
      </c>
      <c r="C29" s="14">
        <f>IF(A29="", "", SUMIFS('إدخال المبالغ والتوزيع الآلي'!$F:$F, 'إدخال المبالغ والتوزيع الآلي'!$A:$A, A29, 'إدخال المبالغ والتوزيع الآلي'!$E:$E, "✔ " &amp; "9100*"))</f>
        <v>0</v>
      </c>
      <c r="D29" s="12">
        <f>IF(A29="", "", SUMIFS('إدخال المبالغ والتوزيع الآلي'!$F:$F, 'إدخال المبالغ والتوزيع الآلي'!$A:$A, A29, 'إدخال المبالغ والتوزيع الآلي'!$E:$E, "✔ " &amp; "9101*"))</f>
        <v>0</v>
      </c>
      <c r="E29" s="12">
        <f>IF(A29="", "", SUMIFS('إدخال المبالغ والتوزيع الآلي'!$F:$F, 'إدخال المبالغ والتوزيع الآلي'!$A:$A, A29, 'إدخال المبالغ والتوزيع الآلي'!$E:$E, "✔ " &amp; "9102*"))</f>
        <v>0</v>
      </c>
      <c r="F29" s="12">
        <f>IF(A29="", "", SUMIFS('إدخال المبالغ والتوزيع الآلي'!$F:$F, 'إدخال المبالغ والتوزيع الآلي'!$A:$A, A29, 'إدخال المبالغ والتوزيع الآلي'!$E:$E, "✔ " &amp; "9103*"))</f>
        <v>0</v>
      </c>
      <c r="G29" s="14">
        <f>IF(A29="", "", SUMIFS('إدخال المبالغ والتوزيع الآلي'!$F:$F, 'إدخال المبالغ والتوزيع الآلي'!$A:$A, A29, 'إدخال المبالغ والتوزيع الآلي'!$E:$E, "✔ " &amp; "9104*"))</f>
        <v>0</v>
      </c>
      <c r="H29" s="14">
        <f>IF(A29="", "", SUMIFS('إدخال المبالغ والتوزيع الآلي'!$F:$F, 'إدخال المبالغ والتوزيع الآلي'!$A:$A, A29, 'إدخال المبالغ والتوزيع الآلي'!$E:$E, "✔ " &amp; "9105*"))</f>
        <v>0</v>
      </c>
      <c r="I29" s="14">
        <f>IF(A29="", "", SUMIFS('إدخال المبالغ والتوزيع الآلي'!$F:$F, 'إدخال المبالغ والتوزيع الآلي'!$A:$A, A29, 'إدخال المبالغ والتوزيع الآلي'!$E:$E, "✔ " &amp; "9109*"))</f>
        <v>0</v>
      </c>
    </row>
    <row r="30" spans="1:9" ht="15" customHeight="1" x14ac:dyDescent="0.2">
      <c r="A30" s="7" t="s">
        <v>314</v>
      </c>
      <c r="B30" s="8" t="s">
        <v>315</v>
      </c>
      <c r="C30" s="9">
        <f>IF(A30="", "", SUMIFS('إدخال المبالغ والتوزيع الآلي'!$F:$F, 'إدخال المبالغ والتوزيع الآلي'!$A:$A, A30, 'إدخال المبالغ والتوزيع الآلي'!$E:$E, "✔ " &amp; "9100*"))</f>
        <v>0</v>
      </c>
      <c r="D30" s="9">
        <f>IF(A30="", "", SUMIFS('إدخال المبالغ والتوزيع الآلي'!$F:$F, 'إدخال المبالغ والتوزيع الآلي'!$A:$A, A30, 'إدخال المبالغ والتوزيع الآلي'!$E:$E, "✔ " &amp; "9101*"))</f>
        <v>0</v>
      </c>
      <c r="E30" s="9">
        <f>IF(A30="", "", SUMIFS('إدخال المبالغ والتوزيع الآلي'!$F:$F, 'إدخال المبالغ والتوزيع الآلي'!$A:$A, A30, 'إدخال المبالغ والتوزيع الآلي'!$E:$E, "✔ " &amp; "9102*"))</f>
        <v>0</v>
      </c>
      <c r="F30" s="9">
        <f>IF(A30="", "", SUMIFS('إدخال المبالغ والتوزيع الآلي'!$F:$F, 'إدخال المبالغ والتوزيع الآلي'!$A:$A, A30, 'إدخال المبالغ والتوزيع الآلي'!$E:$E, "✔ " &amp; "9103*"))</f>
        <v>0</v>
      </c>
      <c r="G30" s="9">
        <f>IF(A30="", "", SUMIFS('إدخال المبالغ والتوزيع الآلي'!$F:$F, 'إدخال المبالغ والتوزيع الآلي'!$A:$A, A30, 'إدخال المبالغ والتوزيع الآلي'!$E:$E, "✔ " &amp; "9104*"))</f>
        <v>0</v>
      </c>
      <c r="H30" s="13">
        <f>IF(A30="", "", SUMIFS('إدخال المبالغ والتوزيع الآلي'!$F:$F, 'إدخال المبالغ والتوزيع الآلي'!$A:$A, A30, 'إدخال المبالغ والتوزيع الآلي'!$E:$E, "✔ " &amp; "9105*"))</f>
        <v>0</v>
      </c>
      <c r="I30" s="9">
        <f>IF(A30="", "", SUMIFS('إدخال المبالغ والتوزيع الآلي'!$F:$F, 'إدخال المبالغ والتوزيع الآلي'!$A:$A, A30, 'إدخال المبالغ والتوزيع الآلي'!$E:$E, "✔ " &amp; "9109*"))</f>
        <v>0</v>
      </c>
    </row>
    <row r="31" spans="1:9" ht="15" customHeight="1" x14ac:dyDescent="0.2">
      <c r="A31" s="10" t="s">
        <v>333</v>
      </c>
      <c r="B31" s="11" t="s">
        <v>334</v>
      </c>
      <c r="C31" s="12">
        <f>IF(A31="", "", SUMIFS('إدخال المبالغ والتوزيع الآلي'!$F:$F, 'إدخال المبالغ والتوزيع الآلي'!$A:$A, A31, 'إدخال المبالغ والتوزيع الآلي'!$E:$E, "✔ " &amp; "9100*"))</f>
        <v>0</v>
      </c>
      <c r="D31" s="12">
        <f>IF(A31="", "", SUMIFS('إدخال المبالغ والتوزيع الآلي'!$F:$F, 'إدخال المبالغ والتوزيع الآلي'!$A:$A, A31, 'إدخال المبالغ والتوزيع الآلي'!$E:$E, "✔ " &amp; "9101*"))</f>
        <v>0</v>
      </c>
      <c r="E31" s="12">
        <f>IF(A31="", "", SUMIFS('إدخال المبالغ والتوزيع الآلي'!$F:$F, 'إدخال المبالغ والتوزيع الآلي'!$A:$A, A31, 'إدخال المبالغ والتوزيع الآلي'!$E:$E, "✔ " &amp; "9102*"))</f>
        <v>0</v>
      </c>
      <c r="F31" s="12">
        <f>IF(A31="", "", SUMIFS('إدخال المبالغ والتوزيع الآلي'!$F:$F, 'إدخال المبالغ والتوزيع الآلي'!$A:$A, A31, 'إدخال المبالغ والتوزيع الآلي'!$E:$E, "✔ " &amp; "9103*"))</f>
        <v>0</v>
      </c>
      <c r="G31" s="12">
        <f>IF(A31="", "", SUMIFS('إدخال المبالغ والتوزيع الآلي'!$F:$F, 'إدخال المبالغ والتوزيع الآلي'!$A:$A, A31, 'إدخال المبالغ والتوزيع الآلي'!$E:$E, "✔ " &amp; "9104*"))</f>
        <v>0</v>
      </c>
      <c r="H31" s="14">
        <f>IF(A31="", "", SUMIFS('إدخال المبالغ والتوزيع الآلي'!$F:$F, 'إدخال المبالغ والتوزيع الآلي'!$A:$A, A31, 'إدخال المبالغ والتوزيع الآلي'!$E:$E, "✔ " &amp; "9105*"))</f>
        <v>0</v>
      </c>
      <c r="I31" s="12">
        <f>IF(A31="", "", SUMIFS('إدخال المبالغ والتوزيع الآلي'!$F:$F, 'إدخال المبالغ والتوزيع الآلي'!$A:$A, A31, 'إدخال المبالغ والتوزيع الآلي'!$E:$E, "✔ " &amp; "9109*"))</f>
        <v>0</v>
      </c>
    </row>
    <row r="32" spans="1:9" ht="15" customHeight="1" x14ac:dyDescent="0.2">
      <c r="A32" s="7" t="s">
        <v>99</v>
      </c>
      <c r="B32" s="8" t="s">
        <v>100</v>
      </c>
      <c r="C32" s="13">
        <f>IF(A32="", "", SUMIFS('إدخال المبالغ والتوزيع الآلي'!$F:$F, 'إدخال المبالغ والتوزيع الآلي'!$A:$A, A32, 'إدخال المبالغ والتوزيع الآلي'!$E:$E, "✔ " &amp; "9100*"))</f>
        <v>0</v>
      </c>
      <c r="D32" s="13">
        <f>IF(A32="", "", SUMIFS('إدخال المبالغ والتوزيع الآلي'!$F:$F, 'إدخال المبالغ والتوزيع الآلي'!$A:$A, A32, 'إدخال المبالغ والتوزيع الآلي'!$E:$E, "✔ " &amp; "9101*"))</f>
        <v>0</v>
      </c>
      <c r="E32" s="9">
        <f>IF(A32="", "", SUMIFS('إدخال المبالغ والتوزيع الآلي'!$F:$F, 'إدخال المبالغ والتوزيع الآلي'!$A:$A, A32, 'إدخال المبالغ والتوزيع الآلي'!$E:$E, "✔ " &amp; "9102*"))</f>
        <v>0</v>
      </c>
      <c r="F32" s="13">
        <f>IF(A32="", "", SUMIFS('إدخال المبالغ والتوزيع الآلي'!$F:$F, 'إدخال المبالغ والتوزيع الآلي'!$A:$A, A32, 'إدخال المبالغ والتوزيع الآلي'!$E:$E, "✔ " &amp; "9103*"))</f>
        <v>0</v>
      </c>
      <c r="G32" s="13">
        <f>IF(A32="", "", SUMIFS('إدخال المبالغ والتوزيع الآلي'!$F:$F, 'إدخال المبالغ والتوزيع الآلي'!$A:$A, A32, 'إدخال المبالغ والتوزيع الآلي'!$E:$E, "✔ " &amp; "9104*"))</f>
        <v>0</v>
      </c>
      <c r="H32" s="13">
        <f>IF(A32="", "", SUMIFS('إدخال المبالغ والتوزيع الآلي'!$F:$F, 'إدخال المبالغ والتوزيع الآلي'!$A:$A, A32, 'إدخال المبالغ والتوزيع الآلي'!$E:$E, "✔ " &amp; "9105*"))</f>
        <v>0</v>
      </c>
      <c r="I32" s="13">
        <f>IF(A32="", "", SUMIFS('إدخال المبالغ والتوزيع الآلي'!$F:$F, 'إدخال المبالغ والتوزيع الآلي'!$A:$A, A32, 'إدخال المبالغ والتوزيع الآلي'!$E:$E, "✔ " &amp; "9109*"))</f>
        <v>0</v>
      </c>
    </row>
    <row r="33" spans="1:9" ht="15" customHeight="1" x14ac:dyDescent="0.2">
      <c r="A33" s="10" t="s">
        <v>101</v>
      </c>
      <c r="B33" s="11" t="s">
        <v>102</v>
      </c>
      <c r="C33" s="14">
        <f>IF(A33="", "", SUMIFS('إدخال المبالغ والتوزيع الآلي'!$F:$F, 'إدخال المبالغ والتوزيع الآلي'!$A:$A, A33, 'إدخال المبالغ والتوزيع الآلي'!$E:$E, "✔ " &amp; "9100*"))</f>
        <v>0</v>
      </c>
      <c r="D33" s="14">
        <f>IF(A33="", "", SUMIFS('إدخال المبالغ والتوزيع الآلي'!$F:$F, 'إدخال المبالغ والتوزيع الآلي'!$A:$A, A33, 'إدخال المبالغ والتوزيع الآلي'!$E:$E, "✔ " &amp; "9101*"))</f>
        <v>0</v>
      </c>
      <c r="E33" s="12">
        <f>IF(A33="", "", SUMIFS('إدخال المبالغ والتوزيع الآلي'!$F:$F, 'إدخال المبالغ والتوزيع الآلي'!$A:$A, A33, 'إدخال المبالغ والتوزيع الآلي'!$E:$E, "✔ " &amp; "9102*"))</f>
        <v>0</v>
      </c>
      <c r="F33" s="14">
        <f>IF(A33="", "", SUMIFS('إدخال المبالغ والتوزيع الآلي'!$F:$F, 'إدخال المبالغ والتوزيع الآلي'!$A:$A, A33, 'إدخال المبالغ والتوزيع الآلي'!$E:$E, "✔ " &amp; "9103*"))</f>
        <v>0</v>
      </c>
      <c r="G33" s="14">
        <f>IF(A33="", "", SUMIFS('إدخال المبالغ والتوزيع الآلي'!$F:$F, 'إدخال المبالغ والتوزيع الآلي'!$A:$A, A33, 'إدخال المبالغ والتوزيع الآلي'!$E:$E, "✔ " &amp; "9104*"))</f>
        <v>0</v>
      </c>
      <c r="H33" s="14">
        <f>IF(A33="", "", SUMIFS('إدخال المبالغ والتوزيع الآلي'!$F:$F, 'إدخال المبالغ والتوزيع الآلي'!$A:$A, A33, 'إدخال المبالغ والتوزيع الآلي'!$E:$E, "✔ " &amp; "9105*"))</f>
        <v>0</v>
      </c>
      <c r="I33" s="14">
        <f>IF(A33="", "", SUMIFS('إدخال المبالغ والتوزيع الآلي'!$F:$F, 'إدخال المبالغ والتوزيع الآلي'!$A:$A, A33, 'إدخال المبالغ والتوزيع الآلي'!$E:$E, "✔ " &amp; "9109*"))</f>
        <v>0</v>
      </c>
    </row>
    <row r="34" spans="1:9" ht="15" customHeight="1" x14ac:dyDescent="0.2">
      <c r="A34" s="7" t="s">
        <v>105</v>
      </c>
      <c r="B34" s="8" t="s">
        <v>106</v>
      </c>
      <c r="C34" s="13">
        <f>IF(A34="", "", SUMIFS('إدخال المبالغ والتوزيع الآلي'!$F:$F, 'إدخال المبالغ والتوزيع الآلي'!$A:$A, A34, 'إدخال المبالغ والتوزيع الآلي'!$E:$E, "✔ " &amp; "9100*"))</f>
        <v>0</v>
      </c>
      <c r="D34" s="13">
        <f>IF(A34="", "", SUMIFS('إدخال المبالغ والتوزيع الآلي'!$F:$F, 'إدخال المبالغ والتوزيع الآلي'!$A:$A, A34, 'إدخال المبالغ والتوزيع الآلي'!$E:$E, "✔ " &amp; "9101*"))</f>
        <v>0</v>
      </c>
      <c r="E34" s="13">
        <f>IF(A34="", "", SUMIFS('إدخال المبالغ والتوزيع الآلي'!$F:$F, 'إدخال المبالغ والتوزيع الآلي'!$A:$A, A34, 'إدخال المبالغ والتوزيع الآلي'!$E:$E, "✔ " &amp; "9102*"))</f>
        <v>0</v>
      </c>
      <c r="F34" s="13">
        <f>IF(A34="", "", SUMIFS('إدخال المبالغ والتوزيع الآلي'!$F:$F, 'إدخال المبالغ والتوزيع الآلي'!$A:$A, A34, 'إدخال المبالغ والتوزيع الآلي'!$E:$E, "✔ " &amp; "9103*"))</f>
        <v>0</v>
      </c>
      <c r="G34" s="13">
        <f>IF(A34="", "", SUMIFS('إدخال المبالغ والتوزيع الآلي'!$F:$F, 'إدخال المبالغ والتوزيع الآلي'!$A:$A, A34, 'إدخال المبالغ والتوزيع الآلي'!$E:$E, "✔ " &amp; "9104*"))</f>
        <v>0</v>
      </c>
      <c r="H34" s="13">
        <f>IF(A34="", "", SUMIFS('إدخال المبالغ والتوزيع الآلي'!$F:$F, 'إدخال المبالغ والتوزيع الآلي'!$A:$A, A34, 'إدخال المبالغ والتوزيع الآلي'!$E:$E, "✔ " &amp; "9105*"))</f>
        <v>0</v>
      </c>
      <c r="I34" s="13">
        <f>IF(A34="", "", SUMIFS('إدخال المبالغ والتوزيع الآلي'!$F:$F, 'إدخال المبالغ والتوزيع الآلي'!$A:$A, A34, 'إدخال المبالغ والتوزيع الآلي'!$E:$E, "✔ " &amp; "9109*"))</f>
        <v>0</v>
      </c>
    </row>
    <row r="35" spans="1:9" x14ac:dyDescent="0.15">
      <c r="A35" s="39" t="s">
        <v>111</v>
      </c>
      <c r="B35" s="33"/>
      <c r="C35" s="33"/>
      <c r="D35" s="33"/>
      <c r="E35" s="33"/>
      <c r="F35" s="33"/>
      <c r="G35" s="33"/>
      <c r="H35" s="33"/>
      <c r="I35" s="33"/>
    </row>
    <row r="36" spans="1:9" ht="15" customHeight="1" x14ac:dyDescent="0.2">
      <c r="A36" s="7" t="s">
        <v>239</v>
      </c>
      <c r="B36" s="8" t="s">
        <v>240</v>
      </c>
      <c r="C36" s="13">
        <f>IF(A36="", "", SUMIFS('إدخال المبالغ والتوزيع الآلي'!$F:$F, 'إدخال المبالغ والتوزيع الآلي'!$A:$A, A36, 'إدخال المبالغ والتوزيع الآلي'!$E:$E, "✔ " &amp; "9100*"))</f>
        <v>0</v>
      </c>
      <c r="D36" s="9">
        <f>IF(A36="", "", SUMIFS('إدخال المبالغ والتوزيع الآلي'!$F:$F, 'إدخال المبالغ والتوزيع الآلي'!$A:$A, A36, 'إدخال المبالغ والتوزيع الآلي'!$E:$E, "✔ " &amp; "9101*"))</f>
        <v>0</v>
      </c>
      <c r="E36" s="9">
        <f>IF(A36="", "", SUMIFS('إدخال المبالغ والتوزيع الآلي'!$F:$F, 'إدخال المبالغ والتوزيع الآلي'!$A:$A, A36, 'إدخال المبالغ والتوزيع الآلي'!$E:$E, "✔ " &amp; "9102*"))</f>
        <v>0</v>
      </c>
      <c r="F36" s="13">
        <f>IF(A36="", "", SUMIFS('إدخال المبالغ والتوزيع الآلي'!$F:$F, 'إدخال المبالغ والتوزيع الآلي'!$A:$A, A36, 'إدخال المبالغ والتوزيع الآلي'!$E:$E, "✔ " &amp; "9103*"))</f>
        <v>0</v>
      </c>
      <c r="G36" s="9">
        <f>IF(A36="", "", SUMIFS('إدخال المبالغ والتوزيع الآلي'!$F:$F, 'إدخال المبالغ والتوزيع الآلي'!$A:$A, A36, 'إدخال المبالغ والتوزيع الآلي'!$E:$E, "✔ " &amp; "9104*"))</f>
        <v>0</v>
      </c>
      <c r="H36" s="9">
        <f>IF(A36="", "", SUMIFS('إدخال المبالغ والتوزيع الآلي'!$F:$F, 'إدخال المبالغ والتوزيع الآلي'!$A:$A, A36, 'إدخال المبالغ والتوزيع الآلي'!$E:$E, "✔ " &amp; "9105*"))</f>
        <v>0</v>
      </c>
      <c r="I36" s="13">
        <f>IF(A36="", "", SUMIFS('إدخال المبالغ والتوزيع الآلي'!$F:$F, 'إدخال المبالغ والتوزيع الآلي'!$A:$A, A36, 'إدخال المبالغ والتوزيع الآلي'!$E:$E, "✔ " &amp; "9109*"))</f>
        <v>0</v>
      </c>
    </row>
    <row r="37" spans="1:9" ht="15" customHeight="1" x14ac:dyDescent="0.2">
      <c r="A37" s="10" t="s">
        <v>335</v>
      </c>
      <c r="B37" s="11" t="s">
        <v>336</v>
      </c>
      <c r="C37" s="14">
        <f>IF(A37="", "", SUMIFS('إدخال المبالغ والتوزيع الآلي'!$F:$F, 'إدخال المبالغ والتوزيع الآلي'!$A:$A, A37, 'إدخال المبالغ والتوزيع الآلي'!$E:$E, "✔ " &amp; "9100*"))</f>
        <v>0</v>
      </c>
      <c r="D37" s="12">
        <f>IF(A37="", "", SUMIFS('إدخال المبالغ والتوزيع الآلي'!$F:$F, 'إدخال المبالغ والتوزيع الآلي'!$A:$A, A37, 'إدخال المبالغ والتوزيع الآلي'!$E:$E, "✔ " &amp; "9101*"))</f>
        <v>0</v>
      </c>
      <c r="E37" s="12">
        <f>IF(A37="", "", SUMIFS('إدخال المبالغ والتوزيع الآلي'!$F:$F, 'إدخال المبالغ والتوزيع الآلي'!$A:$A, A37, 'إدخال المبالغ والتوزيع الآلي'!$E:$E, "✔ " &amp; "9102*"))</f>
        <v>0</v>
      </c>
      <c r="F37" s="12">
        <f>IF(A37="", "", SUMIFS('إدخال المبالغ والتوزيع الآلي'!$F:$F, 'إدخال المبالغ والتوزيع الآلي'!$A:$A, A37, 'إدخال المبالغ والتوزيع الآلي'!$E:$E, "✔ " &amp; "9103*"))</f>
        <v>0</v>
      </c>
      <c r="G37" s="12">
        <f>IF(A37="", "", SUMIFS('إدخال المبالغ والتوزيع الآلي'!$F:$F, 'إدخال المبالغ والتوزيع الآلي'!$A:$A, A37, 'إدخال المبالغ والتوزيع الآلي'!$E:$E, "✔ " &amp; "9104*"))</f>
        <v>0</v>
      </c>
      <c r="H37" s="12">
        <f>IF(A37="", "", SUMIFS('إدخال المبالغ والتوزيع الآلي'!$F:$F, 'إدخال المبالغ والتوزيع الآلي'!$A:$A, A37, 'إدخال المبالغ والتوزيع الآلي'!$E:$E, "✔ " &amp; "9105*"))</f>
        <v>0</v>
      </c>
      <c r="I37" s="12">
        <f>IF(A37="", "", SUMIFS('إدخال المبالغ والتوزيع الآلي'!$F:$F, 'إدخال المبالغ والتوزيع الآلي'!$A:$A, A37, 'إدخال المبالغ والتوزيع الآلي'!$E:$E, "✔ " &amp; "9109*"))</f>
        <v>0</v>
      </c>
    </row>
    <row r="38" spans="1:9" ht="15" customHeight="1" x14ac:dyDescent="0.2">
      <c r="A38" s="7" t="s">
        <v>162</v>
      </c>
      <c r="B38" s="8" t="s">
        <v>163</v>
      </c>
      <c r="C38" s="9">
        <f>IF(A38="", "", SUMIFS('إدخال المبالغ والتوزيع الآلي'!$F:$F, 'إدخال المبالغ والتوزيع الآلي'!$A:$A, A38, 'إدخال المبالغ والتوزيع الآلي'!$E:$E, "✔ " &amp; "9100*"))</f>
        <v>0</v>
      </c>
      <c r="D38" s="9">
        <f>IF(A38="", "", SUMIFS('إدخال المبالغ والتوزيع الآلي'!$F:$F, 'إدخال المبالغ والتوزيع الآلي'!$A:$A, A38, 'إدخال المبالغ والتوزيع الآلي'!$E:$E, "✔ " &amp; "9101*"))</f>
        <v>0</v>
      </c>
      <c r="E38" s="9">
        <f>IF(A38="", "", SUMIFS('إدخال المبالغ والتوزيع الآلي'!$F:$F, 'إدخال المبالغ والتوزيع الآلي'!$A:$A, A38, 'إدخال المبالغ والتوزيع الآلي'!$E:$E, "✔ " &amp; "9102*"))</f>
        <v>0</v>
      </c>
      <c r="F38" s="9">
        <f>IF(A38="", "", SUMIFS('إدخال المبالغ والتوزيع الآلي'!$F:$F, 'إدخال المبالغ والتوزيع الآلي'!$A:$A, A38, 'إدخال المبالغ والتوزيع الآلي'!$E:$E, "✔ " &amp; "9103*"))</f>
        <v>0</v>
      </c>
      <c r="G38" s="13">
        <f>IF(A38="", "", SUMIFS('إدخال المبالغ والتوزيع الآلي'!$F:$F, 'إدخال المبالغ والتوزيع الآلي'!$A:$A, A38, 'إدخال المبالغ والتوزيع الآلي'!$E:$E, "✔ " &amp; "9104*"))</f>
        <v>0</v>
      </c>
      <c r="H38" s="13">
        <f>IF(A38="", "", SUMIFS('إدخال المبالغ والتوزيع الآلي'!$F:$F, 'إدخال المبالغ والتوزيع الآلي'!$A:$A, A38, 'إدخال المبالغ والتوزيع الآلي'!$E:$E, "✔ " &amp; "9105*"))</f>
        <v>0</v>
      </c>
      <c r="I38" s="13">
        <f>IF(A38="", "", SUMIFS('إدخال المبالغ والتوزيع الآلي'!$F:$F, 'إدخال المبالغ والتوزيع الآلي'!$A:$A, A38, 'إدخال المبالغ والتوزيع الآلي'!$E:$E, "✔ " &amp; "9109*"))</f>
        <v>0</v>
      </c>
    </row>
    <row r="39" spans="1:9" ht="15" customHeight="1" x14ac:dyDescent="0.2">
      <c r="A39" s="10" t="s">
        <v>164</v>
      </c>
      <c r="B39" s="11" t="s">
        <v>165</v>
      </c>
      <c r="C39" s="12">
        <f>IF(A39="", "", SUMIFS('إدخال المبالغ والتوزيع الآلي'!$F:$F, 'إدخال المبالغ والتوزيع الآلي'!$A:$A, A39, 'إدخال المبالغ والتوزيع الآلي'!$E:$E, "✔ " &amp; "9100*"))</f>
        <v>0</v>
      </c>
      <c r="D39" s="14">
        <f>IF(A39="", "", SUMIFS('إدخال المبالغ والتوزيع الآلي'!$F:$F, 'إدخال المبالغ والتوزيع الآلي'!$A:$A, A39, 'إدخال المبالغ والتوزيع الآلي'!$E:$E, "✔ " &amp; "9101*"))</f>
        <v>0</v>
      </c>
      <c r="E39" s="12">
        <f>IF(A39="", "", SUMIFS('إدخال المبالغ والتوزيع الآلي'!$F:$F, 'إدخال المبالغ والتوزيع الآلي'!$A:$A, A39, 'إدخال المبالغ والتوزيع الآلي'!$E:$E, "✔ " &amp; "9102*"))</f>
        <v>0</v>
      </c>
      <c r="F39" s="12">
        <f>IF(A39="", "", SUMIFS('إدخال المبالغ والتوزيع الآلي'!$F:$F, 'إدخال المبالغ والتوزيع الآلي'!$A:$A, A39, 'إدخال المبالغ والتوزيع الآلي'!$E:$E, "✔ " &amp; "9103*"))</f>
        <v>0</v>
      </c>
      <c r="G39" s="14">
        <f>IF(A39="", "", SUMIFS('إدخال المبالغ والتوزيع الآلي'!$F:$F, 'إدخال المبالغ والتوزيع الآلي'!$A:$A, A39, 'إدخال المبالغ والتوزيع الآلي'!$E:$E, "✔ " &amp; "9104*"))</f>
        <v>0</v>
      </c>
      <c r="H39" s="14">
        <f>IF(A39="", "", SUMIFS('إدخال المبالغ والتوزيع الآلي'!$F:$F, 'إدخال المبالغ والتوزيع الآلي'!$A:$A, A39, 'إدخال المبالغ والتوزيع الآلي'!$E:$E, "✔ " &amp; "9105*"))</f>
        <v>0</v>
      </c>
      <c r="I39" s="14">
        <f>IF(A39="", "", SUMIFS('إدخال المبالغ والتوزيع الآلي'!$F:$F, 'إدخال المبالغ والتوزيع الآلي'!$A:$A, A39, 'إدخال المبالغ والتوزيع الآلي'!$E:$E, "✔ " &amp; "9109*"))</f>
        <v>0</v>
      </c>
    </row>
    <row r="40" spans="1:9" ht="15" customHeight="1" x14ac:dyDescent="0.2">
      <c r="A40" s="7" t="s">
        <v>122</v>
      </c>
      <c r="B40" s="8" t="s">
        <v>123</v>
      </c>
      <c r="C40" s="13">
        <f>IF(A40="", "", SUMIFS('إدخال المبالغ والتوزيع الآلي'!$F:$F, 'إدخال المبالغ والتوزيع الآلي'!$A:$A, A40, 'إدخال المبالغ والتوزيع الآلي'!$E:$E, "✔ " &amp; "9100*"))</f>
        <v>0</v>
      </c>
      <c r="D40" s="13">
        <f>IF(A40="", "", SUMIFS('إدخال المبالغ والتوزيع الآلي'!$F:$F, 'إدخال المبالغ والتوزيع الآلي'!$A:$A, A40, 'إدخال المبالغ والتوزيع الآلي'!$E:$E, "✔ " &amp; "9101*"))</f>
        <v>0</v>
      </c>
      <c r="E40" s="13">
        <f>IF(A40="", "", SUMIFS('إدخال المبالغ والتوزيع الآلي'!$F:$F, 'إدخال المبالغ والتوزيع الآلي'!$A:$A, A40, 'إدخال المبالغ والتوزيع الآلي'!$E:$E, "✔ " &amp; "9102*"))</f>
        <v>0</v>
      </c>
      <c r="F40" s="9">
        <f>IF(A40="", "", SUMIFS('إدخال المبالغ والتوزيع الآلي'!$F:$F, 'إدخال المبالغ والتوزيع الآلي'!$A:$A, A40, 'إدخال المبالغ والتوزيع الآلي'!$E:$E, "✔ " &amp; "9103*"))</f>
        <v>0</v>
      </c>
      <c r="G40" s="13">
        <f>IF(A40="", "", SUMIFS('إدخال المبالغ والتوزيع الآلي'!$F:$F, 'إدخال المبالغ والتوزيع الآلي'!$A:$A, A40, 'إدخال المبالغ والتوزيع الآلي'!$E:$E, "✔ " &amp; "9104*"))</f>
        <v>0</v>
      </c>
      <c r="H40" s="9">
        <f>IF(A40="", "", SUMIFS('إدخال المبالغ والتوزيع الآلي'!$F:$F, 'إدخال المبالغ والتوزيع الآلي'!$A:$A, A40, 'إدخال المبالغ والتوزيع الآلي'!$E:$E, "✔ " &amp; "9105*"))</f>
        <v>0</v>
      </c>
      <c r="I40" s="13">
        <f>IF(A40="", "", SUMIFS('إدخال المبالغ والتوزيع الآلي'!$F:$F, 'إدخال المبالغ والتوزيع الآلي'!$A:$A, A40, 'إدخال المبالغ والتوزيع الآلي'!$E:$E, "✔ " &amp; "9109*"))</f>
        <v>0</v>
      </c>
    </row>
    <row r="41" spans="1:9" ht="15" customHeight="1" x14ac:dyDescent="0.2">
      <c r="A41" s="10" t="s">
        <v>127</v>
      </c>
      <c r="B41" s="11" t="s">
        <v>128</v>
      </c>
      <c r="C41" s="14">
        <f>IF(A41="", "", SUMIFS('إدخال المبالغ والتوزيع الآلي'!$F:$F, 'إدخال المبالغ والتوزيع الآلي'!$A:$A, A41, 'إدخال المبالغ والتوزيع الآلي'!$E:$E, "✔ " &amp; "9100*"))</f>
        <v>0</v>
      </c>
      <c r="D41" s="14">
        <f>IF(A41="", "", SUMIFS('إدخال المبالغ والتوزيع الآلي'!$F:$F, 'إدخال المبالغ والتوزيع الآلي'!$A:$A, A41, 'إدخال المبالغ والتوزيع الآلي'!$E:$E, "✔ " &amp; "9101*"))</f>
        <v>0</v>
      </c>
      <c r="E41" s="14">
        <f>IF(A41="", "", SUMIFS('إدخال المبالغ والتوزيع الآلي'!$F:$F, 'إدخال المبالغ والتوزيع الآلي'!$A:$A, A41, 'إدخال المبالغ والتوزيع الآلي'!$E:$E, "✔ " &amp; "9102*"))</f>
        <v>0</v>
      </c>
      <c r="F41" s="14">
        <f>IF(A41="", "", SUMIFS('إدخال المبالغ والتوزيع الآلي'!$F:$F, 'إدخال المبالغ والتوزيع الآلي'!$A:$A, A41, 'إدخال المبالغ والتوزيع الآلي'!$E:$E, "✔ " &amp; "9103*"))</f>
        <v>0</v>
      </c>
      <c r="G41" s="14">
        <f>IF(A41="", "", SUMIFS('إدخال المبالغ والتوزيع الآلي'!$F:$F, 'إدخال المبالغ والتوزيع الآلي'!$A:$A, A41, 'إدخال المبالغ والتوزيع الآلي'!$E:$E, "✔ " &amp; "9104*"))</f>
        <v>0</v>
      </c>
      <c r="H41" s="14">
        <f>IF(A41="", "", SUMIFS('إدخال المبالغ والتوزيع الآلي'!$F:$F, 'إدخال المبالغ والتوزيع الآلي'!$A:$A, A41, 'إدخال المبالغ والتوزيع الآلي'!$E:$E, "✔ " &amp; "9105*"))</f>
        <v>0</v>
      </c>
      <c r="I41" s="14">
        <f>IF(A41="", "", SUMIFS('إدخال المبالغ والتوزيع الآلي'!$F:$F, 'إدخال المبالغ والتوزيع الآلي'!$A:$A, A41, 'إدخال المبالغ والتوزيع الآلي'!$E:$E, "✔ " &amp; "9109*"))</f>
        <v>0</v>
      </c>
    </row>
  </sheetData>
  <mergeCells count="4">
    <mergeCell ref="A1:I1"/>
    <mergeCell ref="C3:I3"/>
    <mergeCell ref="A35:I35"/>
    <mergeCell ref="A5:I5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22"/>
  <sheetViews>
    <sheetView rightToLeft="1" workbookViewId="0"/>
  </sheetViews>
  <sheetFormatPr defaultRowHeight="13.5" x14ac:dyDescent="0.15"/>
  <cols>
    <col min="1" max="1" width="12.01171875" style="15" customWidth="1"/>
    <col min="2" max="2" width="48.0546875" style="15" customWidth="1"/>
    <col min="3" max="5" width="24.02734375" style="15" customWidth="1"/>
  </cols>
  <sheetData>
    <row r="1" spans="1:5" x14ac:dyDescent="0.15">
      <c r="A1" s="37" t="s">
        <v>337</v>
      </c>
      <c r="B1" s="33"/>
      <c r="C1" s="33"/>
      <c r="D1" s="33"/>
      <c r="E1" s="33"/>
    </row>
    <row r="3" spans="1:5" ht="14.25" customHeight="1" x14ac:dyDescent="0.2">
      <c r="A3" s="16" t="s">
        <v>78</v>
      </c>
      <c r="B3" s="16" t="s">
        <v>79</v>
      </c>
      <c r="C3" s="40" t="s">
        <v>338</v>
      </c>
      <c r="D3" s="33"/>
      <c r="E3" s="33"/>
    </row>
    <row r="4" spans="1:5" ht="39.950000000000003" customHeight="1" x14ac:dyDescent="0.2">
      <c r="A4" s="6"/>
      <c r="B4" s="6"/>
      <c r="C4" s="1" t="s">
        <v>339</v>
      </c>
      <c r="D4" s="1" t="s">
        <v>340</v>
      </c>
      <c r="E4" s="1" t="s">
        <v>341</v>
      </c>
    </row>
    <row r="5" spans="1:5" x14ac:dyDescent="0.15">
      <c r="A5" s="39" t="s">
        <v>86</v>
      </c>
      <c r="B5" s="33"/>
      <c r="C5" s="33"/>
      <c r="D5" s="33"/>
      <c r="E5" s="33"/>
    </row>
    <row r="6" spans="1:5" ht="15" customHeight="1" x14ac:dyDescent="0.2">
      <c r="A6" s="7" t="s">
        <v>181</v>
      </c>
      <c r="B6" s="8" t="s">
        <v>182</v>
      </c>
      <c r="C6" s="13">
        <f>IF(A6="", "", SUMIFS('إدخال المبالغ والتوزيع الآلي'!$F:$F, 'إدخال المبالغ والتوزيع الآلي'!$A:$A, A6, 'إدخال المبالغ والتوزيع الآلي'!$E:$E, "✔ " &amp; "9110*"))</f>
        <v>0</v>
      </c>
      <c r="D6" s="13">
        <f>IF(A6="", "", SUMIFS('إدخال المبالغ والتوزيع الآلي'!$F:$F, 'إدخال المبالغ والتوزيع الآلي'!$A:$A, A6, 'إدخال المبالغ والتوزيع الآلي'!$E:$E, "✔ " &amp; "9111*"))</f>
        <v>0</v>
      </c>
      <c r="E6" s="13">
        <f>IF(A6="", "", SUMIFS('إدخال المبالغ والتوزيع الآلي'!$F:$F, 'إدخال المبالغ والتوزيع الآلي'!$A:$A, A6, 'إدخال المبالغ والتوزيع الآلي'!$E:$E, "✔ " &amp; "9119*"))</f>
        <v>0</v>
      </c>
    </row>
    <row r="7" spans="1:5" ht="15" customHeight="1" x14ac:dyDescent="0.2">
      <c r="A7" s="10" t="s">
        <v>185</v>
      </c>
      <c r="B7" s="11" t="s">
        <v>186</v>
      </c>
      <c r="C7" s="14">
        <f>IF(A7="", "", SUMIFS('إدخال المبالغ والتوزيع الآلي'!$F:$F, 'إدخال المبالغ والتوزيع الآلي'!$A:$A, A7, 'إدخال المبالغ والتوزيع الآلي'!$E:$E, "✔ " &amp; "9110*"))</f>
        <v>0</v>
      </c>
      <c r="D7" s="12">
        <f>IF(A7="", "", SUMIFS('إدخال المبالغ والتوزيع الآلي'!$F:$F, 'إدخال المبالغ والتوزيع الآلي'!$A:$A, A7, 'إدخال المبالغ والتوزيع الآلي'!$E:$E, "✔ " &amp; "9111*"))</f>
        <v>0</v>
      </c>
      <c r="E7" s="12">
        <f>IF(A7="", "", SUMIFS('إدخال المبالغ والتوزيع الآلي'!$F:$F, 'إدخال المبالغ والتوزيع الآلي'!$A:$A, A7, 'إدخال المبالغ والتوزيع الآلي'!$E:$E, "✔ " &amp; "9119*"))</f>
        <v>0</v>
      </c>
    </row>
    <row r="8" spans="1:5" ht="15" customHeight="1" x14ac:dyDescent="0.2">
      <c r="A8" s="7" t="s">
        <v>189</v>
      </c>
      <c r="B8" s="8" t="s">
        <v>190</v>
      </c>
      <c r="C8" s="13">
        <f>IF(A8="", "", SUMIFS('إدخال المبالغ والتوزيع الآلي'!$F:$F, 'إدخال المبالغ والتوزيع الآلي'!$A:$A, A8, 'إدخال المبالغ والتوزيع الآلي'!$E:$E, "✔ " &amp; "9110*"))</f>
        <v>0</v>
      </c>
      <c r="D8" s="9">
        <f>IF(A8="", "", SUMIFS('إدخال المبالغ والتوزيع الآلي'!$F:$F, 'إدخال المبالغ والتوزيع الآلي'!$A:$A, A8, 'إدخال المبالغ والتوزيع الآلي'!$E:$E, "✔ " &amp; "9111*"))</f>
        <v>0</v>
      </c>
      <c r="E8" s="9">
        <f>IF(A8="", "", SUMIFS('إدخال المبالغ والتوزيع الآلي'!$F:$F, 'إدخال المبالغ والتوزيع الآلي'!$A:$A, A8, 'إدخال المبالغ والتوزيع الآلي'!$E:$E, "✔ " &amp; "9119*"))</f>
        <v>0</v>
      </c>
    </row>
    <row r="9" spans="1:5" ht="15" customHeight="1" x14ac:dyDescent="0.2">
      <c r="A9" s="10" t="s">
        <v>193</v>
      </c>
      <c r="B9" s="11" t="s">
        <v>194</v>
      </c>
      <c r="C9" s="14">
        <f>IF(A9="", "", SUMIFS('إدخال المبالغ والتوزيع الآلي'!$F:$F, 'إدخال المبالغ والتوزيع الآلي'!$A:$A, A9, 'إدخال المبالغ والتوزيع الآلي'!$E:$E, "✔ " &amp; "9110*"))</f>
        <v>0</v>
      </c>
      <c r="D9" s="14">
        <f>IF(A9="", "", SUMIFS('إدخال المبالغ والتوزيع الآلي'!$F:$F, 'إدخال المبالغ والتوزيع الآلي'!$A:$A, A9, 'إدخال المبالغ والتوزيع الآلي'!$E:$E, "✔ " &amp; "9111*"))</f>
        <v>0</v>
      </c>
      <c r="E9" s="14">
        <f>IF(A9="", "", SUMIFS('إدخال المبالغ والتوزيع الآلي'!$F:$F, 'إدخال المبالغ والتوزيع الآلي'!$A:$A, A9, 'إدخال المبالغ والتوزيع الآلي'!$E:$E, "✔ " &amp; "9119*"))</f>
        <v>0</v>
      </c>
    </row>
    <row r="10" spans="1:5" ht="15" customHeight="1" x14ac:dyDescent="0.2">
      <c r="A10" s="7" t="s">
        <v>195</v>
      </c>
      <c r="B10" s="8" t="s">
        <v>196</v>
      </c>
      <c r="C10" s="13">
        <f>IF(A10="", "", SUMIFS('إدخال المبالغ والتوزيع الآلي'!$F:$F, 'إدخال المبالغ والتوزيع الآلي'!$A:$A, A10, 'إدخال المبالغ والتوزيع الآلي'!$E:$E, "✔ " &amp; "9110*"))</f>
        <v>0</v>
      </c>
      <c r="D10" s="13">
        <f>IF(A10="", "", SUMIFS('إدخال المبالغ والتوزيع الآلي'!$F:$F, 'إدخال المبالغ والتوزيع الآلي'!$A:$A, A10, 'إدخال المبالغ والتوزيع الآلي'!$E:$E, "✔ " &amp; "9111*"))</f>
        <v>0</v>
      </c>
      <c r="E10" s="9">
        <f>IF(A10="", "", SUMIFS('إدخال المبالغ والتوزيع الآلي'!$F:$F, 'إدخال المبالغ والتوزيع الآلي'!$A:$A, A10, 'إدخال المبالغ والتوزيع الآلي'!$E:$E, "✔ " &amp; "9119*"))</f>
        <v>0</v>
      </c>
    </row>
    <row r="11" spans="1:5" ht="15" customHeight="1" x14ac:dyDescent="0.2">
      <c r="A11" s="10" t="s">
        <v>199</v>
      </c>
      <c r="B11" s="11" t="s">
        <v>200</v>
      </c>
      <c r="C11" s="14">
        <f>IF(A11="", "", SUMIFS('إدخال المبالغ والتوزيع الآلي'!$F:$F, 'إدخال المبالغ والتوزيع الآلي'!$A:$A, A11, 'إدخال المبالغ والتوزيع الآلي'!$E:$E, "✔ " &amp; "9110*"))</f>
        <v>0</v>
      </c>
      <c r="D11" s="14">
        <f>IF(A11="", "", SUMIFS('إدخال المبالغ والتوزيع الآلي'!$F:$F, 'إدخال المبالغ والتوزيع الآلي'!$A:$A, A11, 'إدخال المبالغ والتوزيع الآلي'!$E:$E, "✔ " &amp; "9111*"))</f>
        <v>0</v>
      </c>
      <c r="E11" s="12">
        <f>IF(A11="", "", SUMIFS('إدخال المبالغ والتوزيع الآلي'!$F:$F, 'إدخال المبالغ والتوزيع الآلي'!$A:$A, A11, 'إدخال المبالغ والتوزيع الآلي'!$E:$E, "✔ " &amp; "9119*"))</f>
        <v>0</v>
      </c>
    </row>
    <row r="12" spans="1:5" ht="15" customHeight="1" x14ac:dyDescent="0.2">
      <c r="A12" s="7" t="s">
        <v>203</v>
      </c>
      <c r="B12" s="8" t="s">
        <v>204</v>
      </c>
      <c r="C12" s="13">
        <f>IF(A12="", "", SUMIFS('إدخال المبالغ والتوزيع الآلي'!$F:$F, 'إدخال المبالغ والتوزيع الآلي'!$A:$A, A12, 'إدخال المبالغ والتوزيع الآلي'!$E:$E, "✔ " &amp; "9110*"))</f>
        <v>0</v>
      </c>
      <c r="D12" s="13">
        <f>IF(A12="", "", SUMIFS('إدخال المبالغ والتوزيع الآلي'!$F:$F, 'إدخال المبالغ والتوزيع الآلي'!$A:$A, A12, 'إدخال المبالغ والتوزيع الآلي'!$E:$E, "✔ " &amp; "9111*"))</f>
        <v>0</v>
      </c>
      <c r="E12" s="9">
        <f>IF(A12="", "", SUMIFS('إدخال المبالغ والتوزيع الآلي'!$F:$F, 'إدخال المبالغ والتوزيع الآلي'!$A:$A, A12, 'إدخال المبالغ والتوزيع الآلي'!$E:$E, "✔ " &amp; "9119*"))</f>
        <v>0</v>
      </c>
    </row>
    <row r="13" spans="1:5" ht="15" customHeight="1" x14ac:dyDescent="0.2">
      <c r="A13" s="10" t="s">
        <v>233</v>
      </c>
      <c r="B13" s="11" t="s">
        <v>234</v>
      </c>
      <c r="C13" s="14">
        <f>IF(A13="", "", SUMIFS('إدخال المبالغ والتوزيع الآلي'!$F:$F, 'إدخال المبالغ والتوزيع الآلي'!$A:$A, A13, 'إدخال المبالغ والتوزيع الآلي'!$E:$E, "✔ " &amp; "9110*"))</f>
        <v>0</v>
      </c>
      <c r="D13" s="14">
        <f>IF(A13="", "", SUMIFS('إدخال المبالغ والتوزيع الآلي'!$F:$F, 'إدخال المبالغ والتوزيع الآلي'!$A:$A, A13, 'إدخال المبالغ والتوزيع الآلي'!$E:$E, "✔ " &amp; "9111*"))</f>
        <v>0</v>
      </c>
      <c r="E13" s="14">
        <f>IF(A13="", "", SUMIFS('إدخال المبالغ والتوزيع الآلي'!$F:$F, 'إدخال المبالغ والتوزيع الآلي'!$A:$A, A13, 'إدخال المبالغ والتوزيع الآلي'!$E:$E, "✔ " &amp; "9119*"))</f>
        <v>0</v>
      </c>
    </row>
    <row r="14" spans="1:5" ht="15" customHeight="1" x14ac:dyDescent="0.2">
      <c r="A14" s="7" t="s">
        <v>156</v>
      </c>
      <c r="B14" s="8" t="s">
        <v>157</v>
      </c>
      <c r="C14" s="9">
        <f>IF(A14="", "", SUMIFS('إدخال المبالغ والتوزيع الآلي'!$F:$F, 'إدخال المبالغ والتوزيع الآلي'!$A:$A, A14, 'إدخال المبالغ والتوزيع الآلي'!$E:$E, "✔ " &amp; "9110*"))</f>
        <v>0</v>
      </c>
      <c r="D14" s="13">
        <f>IF(A14="", "", SUMIFS('إدخال المبالغ والتوزيع الآلي'!$F:$F, 'إدخال المبالغ والتوزيع الآلي'!$A:$A, A14, 'إدخال المبالغ والتوزيع الآلي'!$E:$E, "✔ " &amp; "9111*"))</f>
        <v>0</v>
      </c>
      <c r="E14" s="13">
        <f>IF(A14="", "", SUMIFS('إدخال المبالغ والتوزيع الآلي'!$F:$F, 'إدخال المبالغ والتوزيع الآلي'!$A:$A, A14, 'إدخال المبالغ والتوزيع الآلي'!$E:$E, "✔ " &amp; "9119*"))</f>
        <v>0</v>
      </c>
    </row>
    <row r="15" spans="1:5" ht="15" customHeight="1" x14ac:dyDescent="0.2">
      <c r="A15" s="10" t="s">
        <v>101</v>
      </c>
      <c r="B15" s="11" t="s">
        <v>102</v>
      </c>
      <c r="C15" s="14">
        <f>IF(A15="", "", SUMIFS('إدخال المبالغ والتوزيع الآلي'!$F:$F, 'إدخال المبالغ والتوزيع الآلي'!$A:$A, A15, 'إدخال المبالغ والتوزيع الآلي'!$E:$E, "✔ " &amp; "9110*"))</f>
        <v>0</v>
      </c>
      <c r="D15" s="14">
        <f>IF(A15="", "", SUMIFS('إدخال المبالغ والتوزيع الآلي'!$F:$F, 'إدخال المبالغ والتوزيع الآلي'!$A:$A, A15, 'إدخال المبالغ والتوزيع الآلي'!$E:$E, "✔ " &amp; "9111*"))</f>
        <v>0</v>
      </c>
      <c r="E15" s="14">
        <f>IF(A15="", "", SUMIFS('إدخال المبالغ والتوزيع الآلي'!$F:$F, 'إدخال المبالغ والتوزيع الآلي'!$A:$A, A15, 'إدخال المبالغ والتوزيع الآلي'!$E:$E, "✔ " &amp; "9119*"))</f>
        <v>0</v>
      </c>
    </row>
    <row r="16" spans="1:5" ht="15" customHeight="1" x14ac:dyDescent="0.2">
      <c r="A16" s="7" t="s">
        <v>105</v>
      </c>
      <c r="B16" s="8" t="s">
        <v>106</v>
      </c>
      <c r="C16" s="13">
        <f>IF(A16="", "", SUMIFS('إدخال المبالغ والتوزيع الآلي'!$F:$F, 'إدخال المبالغ والتوزيع الآلي'!$A:$A, A16, 'إدخال المبالغ والتوزيع الآلي'!$E:$E, "✔ " &amp; "9110*"))</f>
        <v>0</v>
      </c>
      <c r="D16" s="13">
        <f>IF(A16="", "", SUMIFS('إدخال المبالغ والتوزيع الآلي'!$F:$F, 'إدخال المبالغ والتوزيع الآلي'!$A:$A, A16, 'إدخال المبالغ والتوزيع الآلي'!$E:$E, "✔ " &amp; "9111*"))</f>
        <v>0</v>
      </c>
      <c r="E16" s="13">
        <f>IF(A16="", "", SUMIFS('إدخال المبالغ والتوزيع الآلي'!$F:$F, 'إدخال المبالغ والتوزيع الآلي'!$A:$A, A16, 'إدخال المبالغ والتوزيع الآلي'!$E:$E, "✔ " &amp; "9119*"))</f>
        <v>0</v>
      </c>
    </row>
    <row r="17" spans="1:5" x14ac:dyDescent="0.15">
      <c r="A17" s="39" t="s">
        <v>111</v>
      </c>
      <c r="B17" s="33"/>
      <c r="C17" s="33"/>
      <c r="D17" s="33"/>
      <c r="E17" s="33"/>
    </row>
    <row r="18" spans="1:5" ht="15" customHeight="1" x14ac:dyDescent="0.2">
      <c r="A18" s="7" t="s">
        <v>162</v>
      </c>
      <c r="B18" s="8" t="s">
        <v>163</v>
      </c>
      <c r="C18" s="13">
        <f>IF(A18="", "", SUMIFS('إدخال المبالغ والتوزيع الآلي'!$F:$F, 'إدخال المبالغ والتوزيع الآلي'!$A:$A, A18, 'إدخال المبالغ والتوزيع الآلي'!$E:$E, "✔ " &amp; "9110*"))</f>
        <v>0</v>
      </c>
      <c r="D18" s="13">
        <f>IF(A18="", "", SUMIFS('إدخال المبالغ والتوزيع الآلي'!$F:$F, 'إدخال المبالغ والتوزيع الآلي'!$A:$A, A18, 'إدخال المبالغ والتوزيع الآلي'!$E:$E, "✔ " &amp; "9111*"))</f>
        <v>0</v>
      </c>
      <c r="E18" s="13">
        <f>IF(A18="", "", SUMIFS('إدخال المبالغ والتوزيع الآلي'!$F:$F, 'إدخال المبالغ والتوزيع الآلي'!$A:$A, A18, 'إدخال المبالغ والتوزيع الآلي'!$E:$E, "✔ " &amp; "9119*"))</f>
        <v>0</v>
      </c>
    </row>
    <row r="19" spans="1:5" ht="15" customHeight="1" x14ac:dyDescent="0.2">
      <c r="A19" s="10" t="s">
        <v>164</v>
      </c>
      <c r="B19" s="11" t="s">
        <v>165</v>
      </c>
      <c r="C19" s="14">
        <f>IF(A19="", "", SUMIFS('إدخال المبالغ والتوزيع الآلي'!$F:$F, 'إدخال المبالغ والتوزيع الآلي'!$A:$A, A19, 'إدخال المبالغ والتوزيع الآلي'!$E:$E, "✔ " &amp; "9110*"))</f>
        <v>0</v>
      </c>
      <c r="D19" s="14">
        <f>IF(A19="", "", SUMIFS('إدخال المبالغ والتوزيع الآلي'!$F:$F, 'إدخال المبالغ والتوزيع الآلي'!$A:$A, A19, 'إدخال المبالغ والتوزيع الآلي'!$E:$E, "✔ " &amp; "9111*"))</f>
        <v>0</v>
      </c>
      <c r="E19" s="14">
        <f>IF(A19="", "", SUMIFS('إدخال المبالغ والتوزيع الآلي'!$F:$F, 'إدخال المبالغ والتوزيع الآلي'!$A:$A, A19, 'إدخال المبالغ والتوزيع الآلي'!$E:$E, "✔ " &amp; "9119*"))</f>
        <v>0</v>
      </c>
    </row>
    <row r="20" spans="1:5" ht="15" customHeight="1" x14ac:dyDescent="0.2">
      <c r="A20" s="7" t="s">
        <v>114</v>
      </c>
      <c r="B20" s="8" t="s">
        <v>115</v>
      </c>
      <c r="C20" s="13">
        <f>IF(A20="", "", SUMIFS('إدخال المبالغ والتوزيع الآلي'!$F:$F, 'إدخال المبالغ والتوزيع الآلي'!$A:$A, A20, 'إدخال المبالغ والتوزيع الآلي'!$E:$E, "✔ " &amp; "9110*"))</f>
        <v>0</v>
      </c>
      <c r="D20" s="13">
        <f>IF(A20="", "", SUMIFS('إدخال المبالغ والتوزيع الآلي'!$F:$F, 'إدخال المبالغ والتوزيع الآلي'!$A:$A, A20, 'إدخال المبالغ والتوزيع الآلي'!$E:$E, "✔ " &amp; "9111*"))</f>
        <v>0</v>
      </c>
      <c r="E20" s="13">
        <f>IF(A20="", "", SUMIFS('إدخال المبالغ والتوزيع الآلي'!$F:$F, 'إدخال المبالغ والتوزيع الآلي'!$A:$A, A20, 'إدخال المبالغ والتوزيع الآلي'!$E:$E, "✔ " &amp; "9119*"))</f>
        <v>0</v>
      </c>
    </row>
    <row r="21" spans="1:5" ht="15" customHeight="1" x14ac:dyDescent="0.2">
      <c r="A21" s="10" t="s">
        <v>122</v>
      </c>
      <c r="B21" s="11" t="s">
        <v>123</v>
      </c>
      <c r="C21" s="14">
        <f>IF(A21="", "", SUMIFS('إدخال المبالغ والتوزيع الآلي'!$F:$F, 'إدخال المبالغ والتوزيع الآلي'!$A:$A, A21, 'إدخال المبالغ والتوزيع الآلي'!$E:$E, "✔ " &amp; "9110*"))</f>
        <v>0</v>
      </c>
      <c r="D21" s="14">
        <f>IF(A21="", "", SUMIFS('إدخال المبالغ والتوزيع الآلي'!$F:$F, 'إدخال المبالغ والتوزيع الآلي'!$A:$A, A21, 'إدخال المبالغ والتوزيع الآلي'!$E:$E, "✔ " &amp; "9111*"))</f>
        <v>0</v>
      </c>
      <c r="E21" s="14">
        <f>IF(A21="", "", SUMIFS('إدخال المبالغ والتوزيع الآلي'!$F:$F, 'إدخال المبالغ والتوزيع الآلي'!$A:$A, A21, 'إدخال المبالغ والتوزيع الآلي'!$E:$E, "✔ " &amp; "9119*"))</f>
        <v>0</v>
      </c>
    </row>
    <row r="22" spans="1:5" ht="15" customHeight="1" x14ac:dyDescent="0.2">
      <c r="A22" s="7" t="s">
        <v>127</v>
      </c>
      <c r="B22" s="8" t="s">
        <v>128</v>
      </c>
      <c r="C22" s="13">
        <f>IF(A22="", "", SUMIFS('إدخال المبالغ والتوزيع الآلي'!$F:$F, 'إدخال المبالغ والتوزيع الآلي'!$A:$A, A22, 'إدخال المبالغ والتوزيع الآلي'!$E:$E, "✔ " &amp; "9110*"))</f>
        <v>0</v>
      </c>
      <c r="D22" s="13">
        <f>IF(A22="", "", SUMIFS('إدخال المبالغ والتوزيع الآلي'!$F:$F, 'إدخال المبالغ والتوزيع الآلي'!$A:$A, A22, 'إدخال المبالغ والتوزيع الآلي'!$E:$E, "✔ " &amp; "9111*"))</f>
        <v>0</v>
      </c>
      <c r="E22" s="13">
        <f>IF(A22="", "", SUMIFS('إدخال المبالغ والتوزيع الآلي'!$F:$F, 'إدخال المبالغ والتوزيع الآلي'!$A:$A, A22, 'إدخال المبالغ والتوزيع الآلي'!$E:$E, "✔ " &amp; "9119*"))</f>
        <v>0</v>
      </c>
    </row>
  </sheetData>
  <mergeCells count="4">
    <mergeCell ref="A17:E17"/>
    <mergeCell ref="A5:E5"/>
    <mergeCell ref="A1:E1"/>
    <mergeCell ref="C3:E3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23"/>
  <sheetViews>
    <sheetView rightToLeft="1" workbookViewId="0"/>
  </sheetViews>
  <sheetFormatPr defaultRowHeight="13.5" x14ac:dyDescent="0.15"/>
  <cols>
    <col min="1" max="1" width="12.01171875" style="15" customWidth="1"/>
    <col min="2" max="2" width="48.0546875" style="15" customWidth="1"/>
    <col min="3" max="6" width="24.02734375" style="15" customWidth="1"/>
  </cols>
  <sheetData>
    <row r="1" spans="1:6" x14ac:dyDescent="0.15">
      <c r="A1" s="37" t="s">
        <v>342</v>
      </c>
      <c r="B1" s="33"/>
      <c r="C1" s="33"/>
      <c r="D1" s="33"/>
      <c r="E1" s="33"/>
      <c r="F1" s="33"/>
    </row>
    <row r="3" spans="1:6" ht="14.25" customHeight="1" x14ac:dyDescent="0.2">
      <c r="A3" s="16" t="s">
        <v>78</v>
      </c>
      <c r="B3" s="16" t="s">
        <v>79</v>
      </c>
      <c r="C3" s="40" t="s">
        <v>343</v>
      </c>
      <c r="D3" s="33"/>
      <c r="E3" s="33"/>
      <c r="F3" s="33"/>
    </row>
    <row r="4" spans="1:6" ht="39.950000000000003" customHeight="1" x14ac:dyDescent="0.2">
      <c r="A4" s="6"/>
      <c r="B4" s="6"/>
      <c r="C4" s="1" t="s">
        <v>344</v>
      </c>
      <c r="D4" s="1" t="s">
        <v>345</v>
      </c>
      <c r="E4" s="1" t="s">
        <v>346</v>
      </c>
      <c r="F4" s="1" t="s">
        <v>347</v>
      </c>
    </row>
    <row r="5" spans="1:6" x14ac:dyDescent="0.15">
      <c r="A5" s="39" t="s">
        <v>86</v>
      </c>
      <c r="B5" s="33"/>
      <c r="C5" s="33"/>
      <c r="D5" s="33"/>
      <c r="E5" s="33"/>
      <c r="F5" s="33"/>
    </row>
    <row r="6" spans="1:6" ht="15" customHeight="1" x14ac:dyDescent="0.2">
      <c r="A6" s="7" t="s">
        <v>181</v>
      </c>
      <c r="B6" s="8" t="s">
        <v>182</v>
      </c>
      <c r="C6" s="13">
        <f>IF(A6="", "", SUMIFS('إدخال المبالغ والتوزيع الآلي'!$F:$F, 'إدخال المبالغ والتوزيع الآلي'!$A:$A, A6, 'إدخال المبالغ والتوزيع الآلي'!$E:$E, "✔ " &amp; "9120*"))</f>
        <v>0</v>
      </c>
      <c r="D6" s="9">
        <f>IF(A6="", "", SUMIFS('إدخال المبالغ والتوزيع الآلي'!$F:$F, 'إدخال المبالغ والتوزيع الآلي'!$A:$A, A6, 'إدخال المبالغ والتوزيع الآلي'!$E:$E, "✔ " &amp; "9121*"))</f>
        <v>0</v>
      </c>
      <c r="E6" s="9">
        <f>IF(A6="", "", SUMIFS('إدخال المبالغ والتوزيع الآلي'!$F:$F, 'إدخال المبالغ والتوزيع الآلي'!$A:$A, A6, 'إدخال المبالغ والتوزيع الآلي'!$E:$E, "✔ " &amp; "9122*"))</f>
        <v>0</v>
      </c>
      <c r="F6" s="9">
        <f>IF(A6="", "", SUMIFS('إدخال المبالغ والتوزيع الآلي'!$F:$F, 'إدخال المبالغ والتوزيع الآلي'!$A:$A, A6, 'إدخال المبالغ والتوزيع الآلي'!$E:$E, "✔ " &amp; "9129*"))</f>
        <v>0</v>
      </c>
    </row>
    <row r="7" spans="1:6" ht="15" customHeight="1" x14ac:dyDescent="0.2">
      <c r="A7" s="10" t="s">
        <v>348</v>
      </c>
      <c r="B7" s="11" t="s">
        <v>349</v>
      </c>
      <c r="C7" s="14">
        <f>IF(A7="", "", SUMIFS('إدخال المبالغ والتوزيع الآلي'!$F:$F, 'إدخال المبالغ والتوزيع الآلي'!$A:$A, A7, 'إدخال المبالغ والتوزيع الآلي'!$E:$E, "✔ " &amp; "9120*"))</f>
        <v>0</v>
      </c>
      <c r="D7" s="12">
        <f>IF(A7="", "", SUMIFS('إدخال المبالغ والتوزيع الآلي'!$F:$F, 'إدخال المبالغ والتوزيع الآلي'!$A:$A, A7, 'إدخال المبالغ والتوزيع الآلي'!$E:$E, "✔ " &amp; "9121*"))</f>
        <v>0</v>
      </c>
      <c r="E7" s="12">
        <f>IF(A7="", "", SUMIFS('إدخال المبالغ والتوزيع الآلي'!$F:$F, 'إدخال المبالغ والتوزيع الآلي'!$A:$A, A7, 'إدخال المبالغ والتوزيع الآلي'!$E:$E, "✔ " &amp; "9122*"))</f>
        <v>0</v>
      </c>
      <c r="F7" s="12">
        <f>IF(A7="", "", SUMIFS('إدخال المبالغ والتوزيع الآلي'!$F:$F, 'إدخال المبالغ والتوزيع الآلي'!$A:$A, A7, 'إدخال المبالغ والتوزيع الآلي'!$E:$E, "✔ " &amp; "9129*"))</f>
        <v>0</v>
      </c>
    </row>
    <row r="8" spans="1:6" ht="15" customHeight="1" x14ac:dyDescent="0.2">
      <c r="A8" s="7" t="s">
        <v>185</v>
      </c>
      <c r="B8" s="8" t="s">
        <v>186</v>
      </c>
      <c r="C8" s="13">
        <f>IF(A8="", "", SUMIFS('إدخال المبالغ والتوزيع الآلي'!$F:$F, 'إدخال المبالغ والتوزيع الآلي'!$A:$A, A8, 'إدخال المبالغ والتوزيع الآلي'!$E:$E, "✔ " &amp; "9120*"))</f>
        <v>0</v>
      </c>
      <c r="D8" s="9">
        <f>IF(A8="", "", SUMIFS('إدخال المبالغ والتوزيع الآلي'!$F:$F, 'إدخال المبالغ والتوزيع الآلي'!$A:$A, A8, 'إدخال المبالغ والتوزيع الآلي'!$E:$E, "✔ " &amp; "9121*"))</f>
        <v>0</v>
      </c>
      <c r="E8" s="9">
        <f>IF(A8="", "", SUMIFS('إدخال المبالغ والتوزيع الآلي'!$F:$F, 'إدخال المبالغ والتوزيع الآلي'!$A:$A, A8, 'إدخال المبالغ والتوزيع الآلي'!$E:$E, "✔ " &amp; "9122*"))</f>
        <v>0</v>
      </c>
      <c r="F8" s="9">
        <f>IF(A8="", "", SUMIFS('إدخال المبالغ والتوزيع الآلي'!$F:$F, 'إدخال المبالغ والتوزيع الآلي'!$A:$A, A8, 'إدخال المبالغ والتوزيع الآلي'!$E:$E, "✔ " &amp; "9129*"))</f>
        <v>0</v>
      </c>
    </row>
    <row r="9" spans="1:6" ht="15" customHeight="1" x14ac:dyDescent="0.2">
      <c r="A9" s="10" t="s">
        <v>187</v>
      </c>
      <c r="B9" s="11" t="s">
        <v>188</v>
      </c>
      <c r="C9" s="14">
        <f>IF(A9="", "", SUMIFS('إدخال المبالغ والتوزيع الآلي'!$F:$F, 'إدخال المبالغ والتوزيع الآلي'!$A:$A, A9, 'إدخال المبالغ والتوزيع الآلي'!$E:$E, "✔ " &amp; "9120*"))</f>
        <v>0</v>
      </c>
      <c r="D9" s="12">
        <f>IF(A9="", "", SUMIFS('إدخال المبالغ والتوزيع الآلي'!$F:$F, 'إدخال المبالغ والتوزيع الآلي'!$A:$A, A9, 'إدخال المبالغ والتوزيع الآلي'!$E:$E, "✔ " &amp; "9121*"))</f>
        <v>0</v>
      </c>
      <c r="E9" s="12">
        <f>IF(A9="", "", SUMIFS('إدخال المبالغ والتوزيع الآلي'!$F:$F, 'إدخال المبالغ والتوزيع الآلي'!$A:$A, A9, 'إدخال المبالغ والتوزيع الآلي'!$E:$E, "✔ " &amp; "9122*"))</f>
        <v>0</v>
      </c>
      <c r="F9" s="12">
        <f>IF(A9="", "", SUMIFS('إدخال المبالغ والتوزيع الآلي'!$F:$F, 'إدخال المبالغ والتوزيع الآلي'!$A:$A, A9, 'إدخال المبالغ والتوزيع الآلي'!$E:$E, "✔ " &amp; "9129*"))</f>
        <v>0</v>
      </c>
    </row>
    <row r="10" spans="1:6" ht="15" customHeight="1" x14ac:dyDescent="0.2">
      <c r="A10" s="7" t="s">
        <v>191</v>
      </c>
      <c r="B10" s="8" t="s">
        <v>192</v>
      </c>
      <c r="C10" s="13">
        <f>IF(A10="", "", SUMIFS('إدخال المبالغ والتوزيع الآلي'!$F:$F, 'إدخال المبالغ والتوزيع الآلي'!$A:$A, A10, 'إدخال المبالغ والتوزيع الآلي'!$E:$E, "✔ " &amp; "9120*"))</f>
        <v>0</v>
      </c>
      <c r="D10" s="9">
        <f>IF(A10="", "", SUMIFS('إدخال المبالغ والتوزيع الآلي'!$F:$F, 'إدخال المبالغ والتوزيع الآلي'!$A:$A, A10, 'إدخال المبالغ والتوزيع الآلي'!$E:$E, "✔ " &amp; "9121*"))</f>
        <v>0</v>
      </c>
      <c r="E10" s="9">
        <f>IF(A10="", "", SUMIFS('إدخال المبالغ والتوزيع الآلي'!$F:$F, 'إدخال المبالغ والتوزيع الآلي'!$A:$A, A10, 'إدخال المبالغ والتوزيع الآلي'!$E:$E, "✔ " &amp; "9122*"))</f>
        <v>0</v>
      </c>
      <c r="F10" s="9">
        <f>IF(A10="", "", SUMIFS('إدخال المبالغ والتوزيع الآلي'!$F:$F, 'إدخال المبالغ والتوزيع الآلي'!$A:$A, A10, 'إدخال المبالغ والتوزيع الآلي'!$E:$E, "✔ " &amp; "9129*"))</f>
        <v>0</v>
      </c>
    </row>
    <row r="11" spans="1:6" ht="15" customHeight="1" x14ac:dyDescent="0.2">
      <c r="A11" s="10" t="s">
        <v>193</v>
      </c>
      <c r="B11" s="11" t="s">
        <v>194</v>
      </c>
      <c r="C11" s="14">
        <f>IF(A11="", "", SUMIFS('إدخال المبالغ والتوزيع الآلي'!$F:$F, 'إدخال المبالغ والتوزيع الآلي'!$A:$A, A11, 'إدخال المبالغ والتوزيع الآلي'!$E:$E, "✔ " &amp; "9120*"))</f>
        <v>0</v>
      </c>
      <c r="D11" s="12">
        <f>IF(A11="", "", SUMIFS('إدخال المبالغ والتوزيع الآلي'!$F:$F, 'إدخال المبالغ والتوزيع الآلي'!$A:$A, A11, 'إدخال المبالغ والتوزيع الآلي'!$E:$E, "✔ " &amp; "9121*"))</f>
        <v>0</v>
      </c>
      <c r="E11" s="12">
        <f>IF(A11="", "", SUMIFS('إدخال المبالغ والتوزيع الآلي'!$F:$F, 'إدخال المبالغ والتوزيع الآلي'!$A:$A, A11, 'إدخال المبالغ والتوزيع الآلي'!$E:$E, "✔ " &amp; "9122*"))</f>
        <v>0</v>
      </c>
      <c r="F11" s="14">
        <f>IF(A11="", "", SUMIFS('إدخال المبالغ والتوزيع الآلي'!$F:$F, 'إدخال المبالغ والتوزيع الآلي'!$A:$A, A11, 'إدخال المبالغ والتوزيع الآلي'!$E:$E, "✔ " &amp; "9129*"))</f>
        <v>0</v>
      </c>
    </row>
    <row r="12" spans="1:6" ht="15" customHeight="1" x14ac:dyDescent="0.2">
      <c r="A12" s="7" t="s">
        <v>209</v>
      </c>
      <c r="B12" s="8" t="s">
        <v>210</v>
      </c>
      <c r="C12" s="13">
        <f>IF(A12="", "", SUMIFS('إدخال المبالغ والتوزيع الآلي'!$F:$F, 'إدخال المبالغ والتوزيع الآلي'!$A:$A, A12, 'إدخال المبالغ والتوزيع الآلي'!$E:$E, "✔ " &amp; "9120*"))</f>
        <v>0</v>
      </c>
      <c r="D12" s="9">
        <f>IF(A12="", "", SUMIFS('إدخال المبالغ والتوزيع الآلي'!$F:$F, 'إدخال المبالغ والتوزيع الآلي'!$A:$A, A12, 'إدخال المبالغ والتوزيع الآلي'!$E:$E, "✔ " &amp; "9121*"))</f>
        <v>0</v>
      </c>
      <c r="E12" s="9">
        <f>IF(A12="", "", SUMIFS('إدخال المبالغ والتوزيع الآلي'!$F:$F, 'إدخال المبالغ والتوزيع الآلي'!$A:$A, A12, 'إدخال المبالغ والتوزيع الآلي'!$E:$E, "✔ " &amp; "9122*"))</f>
        <v>0</v>
      </c>
      <c r="F12" s="13">
        <f>IF(A12="", "", SUMIFS('إدخال المبالغ والتوزيع الآلي'!$F:$F, 'إدخال المبالغ والتوزيع الآلي'!$A:$A, A12, 'إدخال المبالغ والتوزيع الآلي'!$E:$E, "✔ " &amp; "9129*"))</f>
        <v>0</v>
      </c>
    </row>
    <row r="13" spans="1:6" ht="15" customHeight="1" x14ac:dyDescent="0.2">
      <c r="A13" s="10" t="s">
        <v>148</v>
      </c>
      <c r="B13" s="11" t="s">
        <v>149</v>
      </c>
      <c r="C13" s="14">
        <f>IF(A13="", "", SUMIFS('إدخال المبالغ والتوزيع الآلي'!$F:$F, 'إدخال المبالغ والتوزيع الآلي'!$A:$A, A13, 'إدخال المبالغ والتوزيع الآلي'!$E:$E, "✔ " &amp; "9120*"))</f>
        <v>0</v>
      </c>
      <c r="D13" s="12">
        <f>IF(A13="", "", SUMIFS('إدخال المبالغ والتوزيع الآلي'!$F:$F, 'إدخال المبالغ والتوزيع الآلي'!$A:$A, A13, 'إدخال المبالغ والتوزيع الآلي'!$E:$E, "✔ " &amp; "9121*"))</f>
        <v>0</v>
      </c>
      <c r="E13" s="12">
        <f>IF(A13="", "", SUMIFS('إدخال المبالغ والتوزيع الآلي'!$F:$F, 'إدخال المبالغ والتوزيع الآلي'!$A:$A, A13, 'إدخال المبالغ والتوزيع الآلي'!$E:$E, "✔ " &amp; "9122*"))</f>
        <v>0</v>
      </c>
      <c r="F13" s="12">
        <f>IF(A13="", "", SUMIFS('إدخال المبالغ والتوزيع الآلي'!$F:$F, 'إدخال المبالغ والتوزيع الآلي'!$A:$A, A13, 'إدخال المبالغ والتوزيع الآلي'!$E:$E, "✔ " &amp; "9129*"))</f>
        <v>0</v>
      </c>
    </row>
    <row r="14" spans="1:6" ht="15" customHeight="1" x14ac:dyDescent="0.2">
      <c r="A14" s="7" t="s">
        <v>350</v>
      </c>
      <c r="B14" s="8" t="s">
        <v>351</v>
      </c>
      <c r="C14" s="13">
        <f>IF(A14="", "", SUMIFS('إدخال المبالغ والتوزيع الآلي'!$F:$F, 'إدخال المبالغ والتوزيع الآلي'!$A:$A, A14, 'إدخال المبالغ والتوزيع الآلي'!$E:$E, "✔ " &amp; "9120*"))</f>
        <v>0</v>
      </c>
      <c r="D14" s="13">
        <f>IF(A14="", "", SUMIFS('إدخال المبالغ والتوزيع الآلي'!$F:$F, 'إدخال المبالغ والتوزيع الآلي'!$A:$A, A14, 'إدخال المبالغ والتوزيع الآلي'!$E:$E, "✔ " &amp; "9121*"))</f>
        <v>0</v>
      </c>
      <c r="E14" s="13">
        <f>IF(A14="", "", SUMIFS('إدخال المبالغ والتوزيع الآلي'!$F:$F, 'إدخال المبالغ والتوزيع الآلي'!$A:$A, A14, 'إدخال المبالغ والتوزيع الآلي'!$E:$E, "✔ " &amp; "9122*"))</f>
        <v>0</v>
      </c>
      <c r="F14" s="9">
        <f>IF(A14="", "", SUMIFS('إدخال المبالغ والتوزيع الآلي'!$F:$F, 'إدخال المبالغ والتوزيع الآلي'!$A:$A, A14, 'إدخال المبالغ والتوزيع الآلي'!$E:$E, "✔ " &amp; "9129*"))</f>
        <v>0</v>
      </c>
    </row>
    <row r="15" spans="1:6" ht="15" customHeight="1" x14ac:dyDescent="0.2">
      <c r="A15" s="10" t="s">
        <v>352</v>
      </c>
      <c r="B15" s="11" t="s">
        <v>353</v>
      </c>
      <c r="C15" s="14">
        <f>IF(A15="", "", SUMIFS('إدخال المبالغ والتوزيع الآلي'!$F:$F, 'إدخال المبالغ والتوزيع الآلي'!$A:$A, A15, 'إدخال المبالغ والتوزيع الآلي'!$E:$E, "✔ " &amp; "9120*"))</f>
        <v>0</v>
      </c>
      <c r="D15" s="14">
        <f>IF(A15="", "", SUMIFS('إدخال المبالغ والتوزيع الآلي'!$F:$F, 'إدخال المبالغ والتوزيع الآلي'!$A:$A, A15, 'إدخال المبالغ والتوزيع الآلي'!$E:$E, "✔ " &amp; "9121*"))</f>
        <v>0</v>
      </c>
      <c r="E15" s="14">
        <f>IF(A15="", "", SUMIFS('إدخال المبالغ والتوزيع الآلي'!$F:$F, 'إدخال المبالغ والتوزيع الآلي'!$A:$A, A15, 'إدخال المبالغ والتوزيع الآلي'!$E:$E, "✔ " &amp; "9122*"))</f>
        <v>0</v>
      </c>
      <c r="F15" s="12">
        <f>IF(A15="", "", SUMIFS('إدخال المبالغ والتوزيع الآلي'!$F:$F, 'إدخال المبالغ والتوزيع الآلي'!$A:$A, A15, 'إدخال المبالغ والتوزيع الآلي'!$E:$E, "✔ " &amp; "9129*"))</f>
        <v>0</v>
      </c>
    </row>
    <row r="16" spans="1:6" ht="15" customHeight="1" x14ac:dyDescent="0.2">
      <c r="A16" s="7" t="s">
        <v>354</v>
      </c>
      <c r="B16" s="8" t="s">
        <v>355</v>
      </c>
      <c r="C16" s="13">
        <f>IF(A16="", "", SUMIFS('إدخال المبالغ والتوزيع الآلي'!$F:$F, 'إدخال المبالغ والتوزيع الآلي'!$A:$A, A16, 'إدخال المبالغ والتوزيع الآلي'!$E:$E, "✔ " &amp; "9120*"))</f>
        <v>0</v>
      </c>
      <c r="D16" s="9">
        <f>IF(A16="", "", SUMIFS('إدخال المبالغ والتوزيع الآلي'!$F:$F, 'إدخال المبالغ والتوزيع الآلي'!$A:$A, A16, 'إدخال المبالغ والتوزيع الآلي'!$E:$E, "✔ " &amp; "9121*"))</f>
        <v>0</v>
      </c>
      <c r="E16" s="9">
        <f>IF(A16="", "", SUMIFS('إدخال المبالغ والتوزيع الآلي'!$F:$F, 'إدخال المبالغ والتوزيع الآلي'!$A:$A, A16, 'إدخال المبالغ والتوزيع الآلي'!$E:$E, "✔ " &amp; "9122*"))</f>
        <v>0</v>
      </c>
      <c r="F16" s="9">
        <f>IF(A16="", "", SUMIFS('إدخال المبالغ والتوزيع الآلي'!$F:$F, 'إدخال المبالغ والتوزيع الآلي'!$A:$A, A16, 'إدخال المبالغ والتوزيع الآلي'!$E:$E, "✔ " &amp; "9129*"))</f>
        <v>0</v>
      </c>
    </row>
    <row r="17" spans="1:6" ht="15" customHeight="1" x14ac:dyDescent="0.2">
      <c r="A17" s="10" t="s">
        <v>101</v>
      </c>
      <c r="B17" s="11" t="s">
        <v>102</v>
      </c>
      <c r="C17" s="14">
        <f>IF(A17="", "", SUMIFS('إدخال المبالغ والتوزيع الآلي'!$F:$F, 'إدخال المبالغ والتوزيع الآلي'!$A:$A, A17, 'إدخال المبالغ والتوزيع الآلي'!$E:$E, "✔ " &amp; "9120*"))</f>
        <v>0</v>
      </c>
      <c r="D17" s="14">
        <f>IF(A17="", "", SUMIFS('إدخال المبالغ والتوزيع الآلي'!$F:$F, 'إدخال المبالغ والتوزيع الآلي'!$A:$A, A17, 'إدخال المبالغ والتوزيع الآلي'!$E:$E, "✔ " &amp; "9121*"))</f>
        <v>0</v>
      </c>
      <c r="E17" s="14">
        <f>IF(A17="", "", SUMIFS('إدخال المبالغ والتوزيع الآلي'!$F:$F, 'إدخال المبالغ والتوزيع الآلي'!$A:$A, A17, 'إدخال المبالغ والتوزيع الآلي'!$E:$E, "✔ " &amp; "9122*"))</f>
        <v>0</v>
      </c>
      <c r="F17" s="14">
        <f>IF(A17="", "", SUMIFS('إدخال المبالغ والتوزيع الآلي'!$F:$F, 'إدخال المبالغ والتوزيع الآلي'!$A:$A, A17, 'إدخال المبالغ والتوزيع الآلي'!$E:$E, "✔ " &amp; "9129*"))</f>
        <v>0</v>
      </c>
    </row>
    <row r="18" spans="1:6" ht="15" customHeight="1" x14ac:dyDescent="0.2">
      <c r="A18" s="7" t="s">
        <v>105</v>
      </c>
      <c r="B18" s="8" t="s">
        <v>106</v>
      </c>
      <c r="C18" s="13">
        <f>IF(A18="", "", SUMIFS('إدخال المبالغ والتوزيع الآلي'!$F:$F, 'إدخال المبالغ والتوزيع الآلي'!$A:$A, A18, 'إدخال المبالغ والتوزيع الآلي'!$E:$E, "✔ " &amp; "9120*"))</f>
        <v>0</v>
      </c>
      <c r="D18" s="13">
        <f>IF(A18="", "", SUMIFS('إدخال المبالغ والتوزيع الآلي'!$F:$F, 'إدخال المبالغ والتوزيع الآلي'!$A:$A, A18, 'إدخال المبالغ والتوزيع الآلي'!$E:$E, "✔ " &amp; "9121*"))</f>
        <v>0</v>
      </c>
      <c r="E18" s="13">
        <f>IF(A18="", "", SUMIFS('إدخال المبالغ والتوزيع الآلي'!$F:$F, 'إدخال المبالغ والتوزيع الآلي'!$A:$A, A18, 'إدخال المبالغ والتوزيع الآلي'!$E:$E, "✔ " &amp; "9122*"))</f>
        <v>0</v>
      </c>
      <c r="F18" s="13">
        <f>IF(A18="", "", SUMIFS('إدخال المبالغ والتوزيع الآلي'!$F:$F, 'إدخال المبالغ والتوزيع الآلي'!$A:$A, A18, 'إدخال المبالغ والتوزيع الآلي'!$E:$E, "✔ " &amp; "9129*"))</f>
        <v>0</v>
      </c>
    </row>
    <row r="19" spans="1:6" x14ac:dyDescent="0.15">
      <c r="A19" s="39" t="s">
        <v>111</v>
      </c>
      <c r="B19" s="33"/>
      <c r="C19" s="33"/>
      <c r="D19" s="33"/>
      <c r="E19" s="33"/>
      <c r="F19" s="33"/>
    </row>
    <row r="20" spans="1:6" ht="15" customHeight="1" x14ac:dyDescent="0.2">
      <c r="A20" s="7" t="s">
        <v>162</v>
      </c>
      <c r="B20" s="8" t="s">
        <v>163</v>
      </c>
      <c r="C20" s="13">
        <f>IF(A20="", "", SUMIFS('إدخال المبالغ والتوزيع الآلي'!$F:$F, 'إدخال المبالغ والتوزيع الآلي'!$A:$A, A20, 'إدخال المبالغ والتوزيع الآلي'!$E:$E, "✔ " &amp; "9120*"))</f>
        <v>0</v>
      </c>
      <c r="D20" s="13">
        <f>IF(A20="", "", SUMIFS('إدخال المبالغ والتوزيع الآلي'!$F:$F, 'إدخال المبالغ والتوزيع الآلي'!$A:$A, A20, 'إدخال المبالغ والتوزيع الآلي'!$E:$E, "✔ " &amp; "9121*"))</f>
        <v>0</v>
      </c>
      <c r="E20" s="13">
        <f>IF(A20="", "", SUMIFS('إدخال المبالغ والتوزيع الآلي'!$F:$F, 'إدخال المبالغ والتوزيع الآلي'!$A:$A, A20, 'إدخال المبالغ والتوزيع الآلي'!$E:$E, "✔ " &amp; "9122*"))</f>
        <v>0</v>
      </c>
      <c r="F20" s="13">
        <f>IF(A20="", "", SUMIFS('إدخال المبالغ والتوزيع الآلي'!$F:$F, 'إدخال المبالغ والتوزيع الآلي'!$A:$A, A20, 'إدخال المبالغ والتوزيع الآلي'!$E:$E, "✔ " &amp; "9129*"))</f>
        <v>0</v>
      </c>
    </row>
    <row r="21" spans="1:6" ht="15" customHeight="1" x14ac:dyDescent="0.2">
      <c r="A21" s="10" t="s">
        <v>164</v>
      </c>
      <c r="B21" s="11" t="s">
        <v>165</v>
      </c>
      <c r="C21" s="14">
        <f>IF(A21="", "", SUMIFS('إدخال المبالغ والتوزيع الآلي'!$F:$F, 'إدخال المبالغ والتوزيع الآلي'!$A:$A, A21, 'إدخال المبالغ والتوزيع الآلي'!$E:$E, "✔ " &amp; "9120*"))</f>
        <v>0</v>
      </c>
      <c r="D21" s="14">
        <f>IF(A21="", "", SUMIFS('إدخال المبالغ والتوزيع الآلي'!$F:$F, 'إدخال المبالغ والتوزيع الآلي'!$A:$A, A21, 'إدخال المبالغ والتوزيع الآلي'!$E:$E, "✔ " &amp; "9121*"))</f>
        <v>0</v>
      </c>
      <c r="E21" s="14">
        <f>IF(A21="", "", SUMIFS('إدخال المبالغ والتوزيع الآلي'!$F:$F, 'إدخال المبالغ والتوزيع الآلي'!$A:$A, A21, 'إدخال المبالغ والتوزيع الآلي'!$E:$E, "✔ " &amp; "9122*"))</f>
        <v>0</v>
      </c>
      <c r="F21" s="14">
        <f>IF(A21="", "", SUMIFS('إدخال المبالغ والتوزيع الآلي'!$F:$F, 'إدخال المبالغ والتوزيع الآلي'!$A:$A, A21, 'إدخال المبالغ والتوزيع الآلي'!$E:$E, "✔ " &amp; "9129*"))</f>
        <v>0</v>
      </c>
    </row>
    <row r="22" spans="1:6" ht="15" customHeight="1" x14ac:dyDescent="0.2">
      <c r="A22" s="7" t="s">
        <v>122</v>
      </c>
      <c r="B22" s="8" t="s">
        <v>123</v>
      </c>
      <c r="C22" s="13">
        <f>IF(A22="", "", SUMIFS('إدخال المبالغ والتوزيع الآلي'!$F:$F, 'إدخال المبالغ والتوزيع الآلي'!$A:$A, A22, 'إدخال المبالغ والتوزيع الآلي'!$E:$E, "✔ " &amp; "9120*"))</f>
        <v>0</v>
      </c>
      <c r="D22" s="13">
        <f>IF(A22="", "", SUMIFS('إدخال المبالغ والتوزيع الآلي'!$F:$F, 'إدخال المبالغ والتوزيع الآلي'!$A:$A, A22, 'إدخال المبالغ والتوزيع الآلي'!$E:$E, "✔ " &amp; "9121*"))</f>
        <v>0</v>
      </c>
      <c r="E22" s="13">
        <f>IF(A22="", "", SUMIFS('إدخال المبالغ والتوزيع الآلي'!$F:$F, 'إدخال المبالغ والتوزيع الآلي'!$A:$A, A22, 'إدخال المبالغ والتوزيع الآلي'!$E:$E, "✔ " &amp; "9122*"))</f>
        <v>0</v>
      </c>
      <c r="F22" s="13">
        <f>IF(A22="", "", SUMIFS('إدخال المبالغ والتوزيع الآلي'!$F:$F, 'إدخال المبالغ والتوزيع الآلي'!$A:$A, A22, 'إدخال المبالغ والتوزيع الآلي'!$E:$E, "✔ " &amp; "9129*"))</f>
        <v>0</v>
      </c>
    </row>
    <row r="23" spans="1:6" ht="15" customHeight="1" x14ac:dyDescent="0.2">
      <c r="A23" s="10" t="s">
        <v>127</v>
      </c>
      <c r="B23" s="11" t="s">
        <v>128</v>
      </c>
      <c r="C23" s="14">
        <f>IF(A23="", "", SUMIFS('إدخال المبالغ والتوزيع الآلي'!$F:$F, 'إدخال المبالغ والتوزيع الآلي'!$A:$A, A23, 'إدخال المبالغ والتوزيع الآلي'!$E:$E, "✔ " &amp; "9120*"))</f>
        <v>0</v>
      </c>
      <c r="D23" s="14">
        <f>IF(A23="", "", SUMIFS('إدخال المبالغ والتوزيع الآلي'!$F:$F, 'إدخال المبالغ والتوزيع الآلي'!$A:$A, A23, 'إدخال المبالغ والتوزيع الآلي'!$E:$E, "✔ " &amp; "9121*"))</f>
        <v>0</v>
      </c>
      <c r="E23" s="14">
        <f>IF(A23="", "", SUMIFS('إدخال المبالغ والتوزيع الآلي'!$F:$F, 'إدخال المبالغ والتوزيع الآلي'!$A:$A, A23, 'إدخال المبالغ والتوزيع الآلي'!$E:$E, "✔ " &amp; "9122*"))</f>
        <v>0</v>
      </c>
      <c r="F23" s="14">
        <f>IF(A23="", "", SUMIFS('إدخال المبالغ والتوزيع الآلي'!$F:$F, 'إدخال المبالغ والتوزيع الآلي'!$A:$A, A23, 'إدخال المبالغ والتوزيع الآلي'!$E:$E, "✔ " &amp; "9129*"))</f>
        <v>0</v>
      </c>
    </row>
  </sheetData>
  <mergeCells count="4">
    <mergeCell ref="A19:F19"/>
    <mergeCell ref="A1:F1"/>
    <mergeCell ref="C3:F3"/>
    <mergeCell ref="A5:F5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40"/>
  <sheetViews>
    <sheetView rightToLeft="1" workbookViewId="0"/>
  </sheetViews>
  <sheetFormatPr defaultRowHeight="13.5" x14ac:dyDescent="0.15"/>
  <cols>
    <col min="1" max="1" width="12.01171875" style="15" customWidth="1"/>
    <col min="2" max="2" width="48.0546875" style="15" customWidth="1"/>
    <col min="3" max="7" width="24.02734375" style="15" customWidth="1"/>
  </cols>
  <sheetData>
    <row r="1" spans="1:7" x14ac:dyDescent="0.15">
      <c r="A1" s="37" t="s">
        <v>356</v>
      </c>
      <c r="B1" s="33"/>
      <c r="C1" s="33"/>
      <c r="D1" s="33"/>
      <c r="E1" s="33"/>
      <c r="F1" s="33"/>
      <c r="G1" s="33"/>
    </row>
    <row r="3" spans="1:7" ht="14.25" customHeight="1" x14ac:dyDescent="0.2">
      <c r="A3" s="16" t="s">
        <v>78</v>
      </c>
      <c r="B3" s="16" t="s">
        <v>79</v>
      </c>
      <c r="C3" s="40" t="s">
        <v>357</v>
      </c>
      <c r="D3" s="33"/>
      <c r="E3" s="33"/>
      <c r="F3" s="33"/>
      <c r="G3" s="33"/>
    </row>
    <row r="4" spans="1:7" ht="39.950000000000003" customHeight="1" x14ac:dyDescent="0.2">
      <c r="A4" s="6"/>
      <c r="B4" s="6"/>
      <c r="C4" s="1" t="s">
        <v>358</v>
      </c>
      <c r="D4" s="1" t="s">
        <v>359</v>
      </c>
      <c r="E4" s="1" t="s">
        <v>360</v>
      </c>
      <c r="F4" s="1" t="s">
        <v>361</v>
      </c>
      <c r="G4" s="1" t="s">
        <v>362</v>
      </c>
    </row>
    <row r="5" spans="1:7" x14ac:dyDescent="0.15">
      <c r="A5" s="39" t="s">
        <v>86</v>
      </c>
      <c r="B5" s="33"/>
      <c r="C5" s="33"/>
      <c r="D5" s="33"/>
      <c r="E5" s="33"/>
      <c r="F5" s="33"/>
      <c r="G5" s="33"/>
    </row>
    <row r="6" spans="1:7" ht="15" customHeight="1" x14ac:dyDescent="0.2">
      <c r="A6" s="7" t="s">
        <v>181</v>
      </c>
      <c r="B6" s="8" t="s">
        <v>182</v>
      </c>
      <c r="C6" s="13">
        <f>IF(A6="", "", SUMIFS('إدخال المبالغ والتوزيع الآلي'!$F:$F, 'إدخال المبالغ والتوزيع الآلي'!$A:$A, A6, 'إدخال المبالغ والتوزيع الآلي'!$E:$E, "✔ " &amp; "9130*"))</f>
        <v>0</v>
      </c>
      <c r="D6" s="13">
        <f>IF(A6="", "", SUMIFS('إدخال المبالغ والتوزيع الآلي'!$F:$F, 'إدخال المبالغ والتوزيع الآلي'!$A:$A, A6, 'إدخال المبالغ والتوزيع الآلي'!$E:$E, "✔ " &amp; "9131*"))</f>
        <v>0</v>
      </c>
      <c r="E6" s="9">
        <f>IF(A6="", "", SUMIFS('إدخال المبالغ والتوزيع الآلي'!$F:$F, 'إدخال المبالغ والتوزيع الآلي'!$A:$A, A6, 'إدخال المبالغ والتوزيع الآلي'!$E:$E, "✔ " &amp; "9132*"))</f>
        <v>0</v>
      </c>
      <c r="F6" s="13">
        <f>IF(A6="", "", SUMIFS('إدخال المبالغ والتوزيع الآلي'!$F:$F, 'إدخال المبالغ والتوزيع الآلي'!$A:$A, A6, 'إدخال المبالغ والتوزيع الآلي'!$E:$E, "✔ " &amp; "9133*"))</f>
        <v>0</v>
      </c>
      <c r="G6" s="13">
        <f>IF(A6="", "", SUMIFS('إدخال المبالغ والتوزيع الآلي'!$F:$F, 'إدخال المبالغ والتوزيع الآلي'!$A:$A, A6, 'إدخال المبالغ والتوزيع الآلي'!$E:$E, "✔ " &amp; "9139*"))</f>
        <v>0</v>
      </c>
    </row>
    <row r="7" spans="1:7" ht="15" customHeight="1" x14ac:dyDescent="0.2">
      <c r="A7" s="10" t="s">
        <v>310</v>
      </c>
      <c r="B7" s="11" t="s">
        <v>311</v>
      </c>
      <c r="C7" s="14">
        <f>IF(A7="", "", SUMIFS('إدخال المبالغ والتوزيع الآلي'!$F:$F, 'إدخال المبالغ والتوزيع الآلي'!$A:$A, A7, 'إدخال المبالغ والتوزيع الآلي'!$E:$E, "✔ " &amp; "9130*"))</f>
        <v>0</v>
      </c>
      <c r="D7" s="14">
        <f>IF(A7="", "", SUMIFS('إدخال المبالغ والتوزيع الآلي'!$F:$F, 'إدخال المبالغ والتوزيع الآلي'!$A:$A, A7, 'إدخال المبالغ والتوزيع الآلي'!$E:$E, "✔ " &amp; "9131*"))</f>
        <v>0</v>
      </c>
      <c r="E7" s="12">
        <f>IF(A7="", "", SUMIFS('إدخال المبالغ والتوزيع الآلي'!$F:$F, 'إدخال المبالغ والتوزيع الآلي'!$A:$A, A7, 'إدخال المبالغ والتوزيع الآلي'!$E:$E, "✔ " &amp; "9132*"))</f>
        <v>0</v>
      </c>
      <c r="F7" s="14">
        <f>IF(A7="", "", SUMIFS('إدخال المبالغ والتوزيع الآلي'!$F:$F, 'إدخال المبالغ والتوزيع الآلي'!$A:$A, A7, 'إدخال المبالغ والتوزيع الآلي'!$E:$E, "✔ " &amp; "9133*"))</f>
        <v>0</v>
      </c>
      <c r="G7" s="12">
        <f>IF(A7="", "", SUMIFS('إدخال المبالغ والتوزيع الآلي'!$F:$F, 'إدخال المبالغ والتوزيع الآلي'!$A:$A, A7, 'إدخال المبالغ والتوزيع الآلي'!$E:$E, "✔ " &amp; "9139*"))</f>
        <v>0</v>
      </c>
    </row>
    <row r="8" spans="1:7" ht="15" customHeight="1" x14ac:dyDescent="0.2">
      <c r="A8" s="7" t="s">
        <v>312</v>
      </c>
      <c r="B8" s="8" t="s">
        <v>313</v>
      </c>
      <c r="C8" s="13">
        <f>IF(A8="", "", SUMIFS('إدخال المبالغ والتوزيع الآلي'!$F:$F, 'إدخال المبالغ والتوزيع الآلي'!$A:$A, A8, 'إدخال المبالغ والتوزيع الآلي'!$E:$E, "✔ " &amp; "9130*"))</f>
        <v>0</v>
      </c>
      <c r="D8" s="13">
        <f>IF(A8="", "", SUMIFS('إدخال المبالغ والتوزيع الآلي'!$F:$F, 'إدخال المبالغ والتوزيع الآلي'!$A:$A, A8, 'إدخال المبالغ والتوزيع الآلي'!$E:$E, "✔ " &amp; "9131*"))</f>
        <v>0</v>
      </c>
      <c r="E8" s="9">
        <f>IF(A8="", "", SUMIFS('إدخال المبالغ والتوزيع الآلي'!$F:$F, 'إدخال المبالغ والتوزيع الآلي'!$A:$A, A8, 'إدخال المبالغ والتوزيع الآلي'!$E:$E, "✔ " &amp; "9132*"))</f>
        <v>0</v>
      </c>
      <c r="F8" s="13">
        <f>IF(A8="", "", SUMIFS('إدخال المبالغ والتوزيع الآلي'!$F:$F, 'إدخال المبالغ والتوزيع الآلي'!$A:$A, A8, 'إدخال المبالغ والتوزيع الآلي'!$E:$E, "✔ " &amp; "9133*"))</f>
        <v>0</v>
      </c>
      <c r="G8" s="9">
        <f>IF(A8="", "", SUMIFS('إدخال المبالغ والتوزيع الآلي'!$F:$F, 'إدخال المبالغ والتوزيع الآلي'!$A:$A, A8, 'إدخال المبالغ والتوزيع الآلي'!$E:$E, "✔ " &amp; "9139*"))</f>
        <v>0</v>
      </c>
    </row>
    <row r="9" spans="1:7" ht="15" customHeight="1" x14ac:dyDescent="0.2">
      <c r="A9" s="10" t="s">
        <v>325</v>
      </c>
      <c r="B9" s="11" t="s">
        <v>326</v>
      </c>
      <c r="C9" s="14">
        <f>IF(A9="", "", SUMIFS('إدخال المبالغ والتوزيع الآلي'!$F:$F, 'إدخال المبالغ والتوزيع الآلي'!$A:$A, A9, 'إدخال المبالغ والتوزيع الآلي'!$E:$E, "✔ " &amp; "9130*"))</f>
        <v>0</v>
      </c>
      <c r="D9" s="14">
        <f>IF(A9="", "", SUMIFS('إدخال المبالغ والتوزيع الآلي'!$F:$F, 'إدخال المبالغ والتوزيع الآلي'!$A:$A, A9, 'إدخال المبالغ والتوزيع الآلي'!$E:$E, "✔ " &amp; "9131*"))</f>
        <v>0</v>
      </c>
      <c r="E9" s="12">
        <f>IF(A9="", "", SUMIFS('إدخال المبالغ والتوزيع الآلي'!$F:$F, 'إدخال المبالغ والتوزيع الآلي'!$A:$A, A9, 'إدخال المبالغ والتوزيع الآلي'!$E:$E, "✔ " &amp; "9132*"))</f>
        <v>0</v>
      </c>
      <c r="F9" s="14">
        <f>IF(A9="", "", SUMIFS('إدخال المبالغ والتوزيع الآلي'!$F:$F, 'إدخال المبالغ والتوزيع الآلي'!$A:$A, A9, 'إدخال المبالغ والتوزيع الآلي'!$E:$E, "✔ " &amp; "9133*"))</f>
        <v>0</v>
      </c>
      <c r="G9" s="12">
        <f>IF(A9="", "", SUMIFS('إدخال المبالغ والتوزيع الآلي'!$F:$F, 'إدخال المبالغ والتوزيع الآلي'!$A:$A, A9, 'إدخال المبالغ والتوزيع الآلي'!$E:$E, "✔ " &amp; "9139*"))</f>
        <v>0</v>
      </c>
    </row>
    <row r="10" spans="1:7" ht="15" customHeight="1" x14ac:dyDescent="0.2">
      <c r="A10" s="7" t="s">
        <v>183</v>
      </c>
      <c r="B10" s="8" t="s">
        <v>184</v>
      </c>
      <c r="C10" s="13">
        <f>IF(A10="", "", SUMIFS('إدخال المبالغ والتوزيع الآلي'!$F:$F, 'إدخال المبالغ والتوزيع الآلي'!$A:$A, A10, 'إدخال المبالغ والتوزيع الآلي'!$E:$E, "✔ " &amp; "9130*"))</f>
        <v>0</v>
      </c>
      <c r="D10" s="13">
        <f>IF(A10="", "", SUMIFS('إدخال المبالغ والتوزيع الآلي'!$F:$F, 'إدخال المبالغ والتوزيع الآلي'!$A:$A, A10, 'إدخال المبالغ والتوزيع الآلي'!$E:$E, "✔ " &amp; "9131*"))</f>
        <v>0</v>
      </c>
      <c r="E10" s="9">
        <f>IF(A10="", "", SUMIFS('إدخال المبالغ والتوزيع الآلي'!$F:$F, 'إدخال المبالغ والتوزيع الآلي'!$A:$A, A10, 'إدخال المبالغ والتوزيع الآلي'!$E:$E, "✔ " &amp; "9132*"))</f>
        <v>0</v>
      </c>
      <c r="F10" s="9">
        <f>IF(A10="", "", SUMIFS('إدخال المبالغ والتوزيع الآلي'!$F:$F, 'إدخال المبالغ والتوزيع الآلي'!$A:$A, A10, 'إدخال المبالغ والتوزيع الآلي'!$E:$E, "✔ " &amp; "9133*"))</f>
        <v>0</v>
      </c>
      <c r="G10" s="9">
        <f>IF(A10="", "", SUMIFS('إدخال المبالغ والتوزيع الآلي'!$F:$F, 'إدخال المبالغ والتوزيع الآلي'!$A:$A, A10, 'إدخال المبالغ والتوزيع الآلي'!$E:$E, "✔ " &amp; "9139*"))</f>
        <v>0</v>
      </c>
    </row>
    <row r="11" spans="1:7" ht="15" customHeight="1" x14ac:dyDescent="0.2">
      <c r="A11" s="10" t="s">
        <v>249</v>
      </c>
      <c r="B11" s="11" t="s">
        <v>250</v>
      </c>
      <c r="C11" s="12">
        <f>IF(A11="", "", SUMIFS('إدخال المبالغ والتوزيع الآلي'!$F:$F, 'إدخال المبالغ والتوزيع الآلي'!$A:$A, A11, 'إدخال المبالغ والتوزيع الآلي'!$E:$E, "✔ " &amp; "9130*"))</f>
        <v>0</v>
      </c>
      <c r="D11" s="12">
        <f>IF(A11="", "", SUMIFS('إدخال المبالغ والتوزيع الآلي'!$F:$F, 'إدخال المبالغ والتوزيع الآلي'!$A:$A, A11, 'إدخال المبالغ والتوزيع الآلي'!$E:$E, "✔ " &amp; "9131*"))</f>
        <v>0</v>
      </c>
      <c r="E11" s="14">
        <f>IF(A11="", "", SUMIFS('إدخال المبالغ والتوزيع الآلي'!$F:$F, 'إدخال المبالغ والتوزيع الآلي'!$A:$A, A11, 'إدخال المبالغ والتوزيع الآلي'!$E:$E, "✔ " &amp; "9132*"))</f>
        <v>0</v>
      </c>
      <c r="F11" s="12">
        <f>IF(A11="", "", SUMIFS('إدخال المبالغ والتوزيع الآلي'!$F:$F, 'إدخال المبالغ والتوزيع الآلي'!$A:$A, A11, 'إدخال المبالغ والتوزيع الآلي'!$E:$E, "✔ " &amp; "9133*"))</f>
        <v>0</v>
      </c>
      <c r="G11" s="12">
        <f>IF(A11="", "", SUMIFS('إدخال المبالغ والتوزيع الآلي'!$F:$F, 'إدخال المبالغ والتوزيع الآلي'!$A:$A, A11, 'إدخال المبالغ والتوزيع الآلي'!$E:$E, "✔ " &amp; "9139*"))</f>
        <v>0</v>
      </c>
    </row>
    <row r="12" spans="1:7" ht="15" customHeight="1" x14ac:dyDescent="0.2">
      <c r="A12" s="7" t="s">
        <v>251</v>
      </c>
      <c r="B12" s="8" t="s">
        <v>252</v>
      </c>
      <c r="C12" s="9">
        <f>IF(A12="", "", SUMIFS('إدخال المبالغ والتوزيع الآلي'!$F:$F, 'إدخال المبالغ والتوزيع الآلي'!$A:$A, A12, 'إدخال المبالغ والتوزيع الآلي'!$E:$E, "✔ " &amp; "9130*"))</f>
        <v>0</v>
      </c>
      <c r="D12" s="9">
        <f>IF(A12="", "", SUMIFS('إدخال المبالغ والتوزيع الآلي'!$F:$F, 'إدخال المبالغ والتوزيع الآلي'!$A:$A, A12, 'إدخال المبالغ والتوزيع الآلي'!$E:$E, "✔ " &amp; "9131*"))</f>
        <v>0</v>
      </c>
      <c r="E12" s="13">
        <f>IF(A12="", "", SUMIFS('إدخال المبالغ والتوزيع الآلي'!$F:$F, 'إدخال المبالغ والتوزيع الآلي'!$A:$A, A12, 'إدخال المبالغ والتوزيع الآلي'!$E:$E, "✔ " &amp; "9132*"))</f>
        <v>0</v>
      </c>
      <c r="F12" s="9">
        <f>IF(A12="", "", SUMIFS('إدخال المبالغ والتوزيع الآلي'!$F:$F, 'إدخال المبالغ والتوزيع الآلي'!$A:$A, A12, 'إدخال المبالغ والتوزيع الآلي'!$E:$E, "✔ " &amp; "9133*"))</f>
        <v>0</v>
      </c>
      <c r="G12" s="9">
        <f>IF(A12="", "", SUMIFS('إدخال المبالغ والتوزيع الآلي'!$F:$F, 'إدخال المبالغ والتوزيع الآلي'!$A:$A, A12, 'إدخال المبالغ والتوزيع الآلي'!$E:$E, "✔ " &amp; "9139*"))</f>
        <v>0</v>
      </c>
    </row>
    <row r="13" spans="1:7" ht="15" customHeight="1" x14ac:dyDescent="0.2">
      <c r="A13" s="10" t="s">
        <v>253</v>
      </c>
      <c r="B13" s="11" t="s">
        <v>254</v>
      </c>
      <c r="C13" s="12">
        <f>IF(A13="", "", SUMIFS('إدخال المبالغ والتوزيع الآلي'!$F:$F, 'إدخال المبالغ والتوزيع الآلي'!$A:$A, A13, 'إدخال المبالغ والتوزيع الآلي'!$E:$E, "✔ " &amp; "9130*"))</f>
        <v>0</v>
      </c>
      <c r="D13" s="12">
        <f>IF(A13="", "", SUMIFS('إدخال المبالغ والتوزيع الآلي'!$F:$F, 'إدخال المبالغ والتوزيع الآلي'!$A:$A, A13, 'إدخال المبالغ والتوزيع الآلي'!$E:$E, "✔ " &amp; "9131*"))</f>
        <v>0</v>
      </c>
      <c r="E13" s="14">
        <f>IF(A13="", "", SUMIFS('إدخال المبالغ والتوزيع الآلي'!$F:$F, 'إدخال المبالغ والتوزيع الآلي'!$A:$A, A13, 'إدخال المبالغ والتوزيع الآلي'!$E:$E, "✔ " &amp; "9132*"))</f>
        <v>0</v>
      </c>
      <c r="F13" s="14">
        <f>IF(A13="", "", SUMIFS('إدخال المبالغ والتوزيع الآلي'!$F:$F, 'إدخال المبالغ والتوزيع الآلي'!$A:$A, A13, 'إدخال المبالغ والتوزيع الآلي'!$E:$E, "✔ " &amp; "9133*"))</f>
        <v>0</v>
      </c>
      <c r="G13" s="12">
        <f>IF(A13="", "", SUMIFS('إدخال المبالغ والتوزيع الآلي'!$F:$F, 'إدخال المبالغ والتوزيع الآلي'!$A:$A, A13, 'إدخال المبالغ والتوزيع الآلي'!$E:$E, "✔ " &amp; "9139*"))</f>
        <v>0</v>
      </c>
    </row>
    <row r="14" spans="1:7" ht="15" customHeight="1" x14ac:dyDescent="0.2">
      <c r="A14" s="7" t="s">
        <v>257</v>
      </c>
      <c r="B14" s="8" t="s">
        <v>258</v>
      </c>
      <c r="C14" s="9">
        <f>IF(A14="", "", SUMIFS('إدخال المبالغ والتوزيع الآلي'!$F:$F, 'إدخال المبالغ والتوزيع الآلي'!$A:$A, A14, 'إدخال المبالغ والتوزيع الآلي'!$E:$E, "✔ " &amp; "9130*"))</f>
        <v>0</v>
      </c>
      <c r="D14" s="9">
        <f>IF(A14="", "", SUMIFS('إدخال المبالغ والتوزيع الآلي'!$F:$F, 'إدخال المبالغ والتوزيع الآلي'!$A:$A, A14, 'إدخال المبالغ والتوزيع الآلي'!$E:$E, "✔ " &amp; "9131*"))</f>
        <v>0</v>
      </c>
      <c r="E14" s="13">
        <f>IF(A14="", "", SUMIFS('إدخال المبالغ والتوزيع الآلي'!$F:$F, 'إدخال المبالغ والتوزيع الآلي'!$A:$A, A14, 'إدخال المبالغ والتوزيع الآلي'!$E:$E, "✔ " &amp; "9132*"))</f>
        <v>0</v>
      </c>
      <c r="F14" s="13">
        <f>IF(A14="", "", SUMIFS('إدخال المبالغ والتوزيع الآلي'!$F:$F, 'إدخال المبالغ والتوزيع الآلي'!$A:$A, A14, 'إدخال المبالغ والتوزيع الآلي'!$E:$E, "✔ " &amp; "9133*"))</f>
        <v>0</v>
      </c>
      <c r="G14" s="9">
        <f>IF(A14="", "", SUMIFS('إدخال المبالغ والتوزيع الآلي'!$F:$F, 'إدخال المبالغ والتوزيع الآلي'!$A:$A, A14, 'إدخال المبالغ والتوزيع الآلي'!$E:$E, "✔ " &amp; "9139*"))</f>
        <v>0</v>
      </c>
    </row>
    <row r="15" spans="1:7" ht="15" customHeight="1" x14ac:dyDescent="0.2">
      <c r="A15" s="10" t="s">
        <v>185</v>
      </c>
      <c r="B15" s="11" t="s">
        <v>186</v>
      </c>
      <c r="C15" s="12">
        <f>IF(A15="", "", SUMIFS('إدخال المبالغ والتوزيع الآلي'!$F:$F, 'إدخال المبالغ والتوزيع الآلي'!$A:$A, A15, 'إدخال المبالغ والتوزيع الآلي'!$E:$E, "✔ " &amp; "9130*"))</f>
        <v>0</v>
      </c>
      <c r="D15" s="12">
        <f>IF(A15="", "", SUMIFS('إدخال المبالغ والتوزيع الآلي'!$F:$F, 'إدخال المبالغ والتوزيع الآلي'!$A:$A, A15, 'إدخال المبالغ والتوزيع الآلي'!$E:$E, "✔ " &amp; "9131*"))</f>
        <v>0</v>
      </c>
      <c r="E15" s="12">
        <f>IF(A15="", "", SUMIFS('إدخال المبالغ والتوزيع الآلي'!$F:$F, 'إدخال المبالغ والتوزيع الآلي'!$A:$A, A15, 'إدخال المبالغ والتوزيع الآلي'!$E:$E, "✔ " &amp; "9132*"))</f>
        <v>0</v>
      </c>
      <c r="F15" s="14">
        <f>IF(A15="", "", SUMIFS('إدخال المبالغ والتوزيع الآلي'!$F:$F, 'إدخال المبالغ والتوزيع الآلي'!$A:$A, A15, 'إدخال المبالغ والتوزيع الآلي'!$E:$E, "✔ " &amp; "9133*"))</f>
        <v>0</v>
      </c>
      <c r="G15" s="12">
        <f>IF(A15="", "", SUMIFS('إدخال المبالغ والتوزيع الآلي'!$F:$F, 'إدخال المبالغ والتوزيع الآلي'!$A:$A, A15, 'إدخال المبالغ والتوزيع الآلي'!$E:$E, "✔ " &amp; "9139*"))</f>
        <v>0</v>
      </c>
    </row>
    <row r="16" spans="1:7" ht="15" customHeight="1" x14ac:dyDescent="0.2">
      <c r="A16" s="7" t="s">
        <v>187</v>
      </c>
      <c r="B16" s="8" t="s">
        <v>188</v>
      </c>
      <c r="C16" s="9">
        <f>IF(A16="", "", SUMIFS('إدخال المبالغ والتوزيع الآلي'!$F:$F, 'إدخال المبالغ والتوزيع الآلي'!$A:$A, A16, 'إدخال المبالغ والتوزيع الآلي'!$E:$E, "✔ " &amp; "9130*"))</f>
        <v>0</v>
      </c>
      <c r="D16" s="9">
        <f>IF(A16="", "", SUMIFS('إدخال المبالغ والتوزيع الآلي'!$F:$F, 'إدخال المبالغ والتوزيع الآلي'!$A:$A, A16, 'إدخال المبالغ والتوزيع الآلي'!$E:$E, "✔ " &amp; "9131*"))</f>
        <v>0</v>
      </c>
      <c r="E16" s="9">
        <f>IF(A16="", "", SUMIFS('إدخال المبالغ والتوزيع الآلي'!$F:$F, 'إدخال المبالغ والتوزيع الآلي'!$A:$A, A16, 'إدخال المبالغ والتوزيع الآلي'!$E:$E, "✔ " &amp; "9132*"))</f>
        <v>0</v>
      </c>
      <c r="F16" s="13">
        <f>IF(A16="", "", SUMIFS('إدخال المبالغ والتوزيع الآلي'!$F:$F, 'إدخال المبالغ والتوزيع الآلي'!$A:$A, A16, 'إدخال المبالغ والتوزيع الآلي'!$E:$E, "✔ " &amp; "9133*"))</f>
        <v>0</v>
      </c>
      <c r="G16" s="9">
        <f>IF(A16="", "", SUMIFS('إدخال المبالغ والتوزيع الآلي'!$F:$F, 'إدخال المبالغ والتوزيع الآلي'!$A:$A, A16, 'إدخال المبالغ والتوزيع الآلي'!$E:$E, "✔ " &amp; "9139*"))</f>
        <v>0</v>
      </c>
    </row>
    <row r="17" spans="1:7" ht="15" customHeight="1" x14ac:dyDescent="0.2">
      <c r="A17" s="10" t="s">
        <v>191</v>
      </c>
      <c r="B17" s="11" t="s">
        <v>192</v>
      </c>
      <c r="C17" s="12">
        <f>IF(A17="", "", SUMIFS('إدخال المبالغ والتوزيع الآلي'!$F:$F, 'إدخال المبالغ والتوزيع الآلي'!$A:$A, A17, 'إدخال المبالغ والتوزيع الآلي'!$E:$E, "✔ " &amp; "9130*"))</f>
        <v>0</v>
      </c>
      <c r="D17" s="12">
        <f>IF(A17="", "", SUMIFS('إدخال المبالغ والتوزيع الآلي'!$F:$F, 'إدخال المبالغ والتوزيع الآلي'!$A:$A, A17, 'إدخال المبالغ والتوزيع الآلي'!$E:$E, "✔ " &amp; "9131*"))</f>
        <v>0</v>
      </c>
      <c r="E17" s="12">
        <f>IF(A17="", "", SUMIFS('إدخال المبالغ والتوزيع الآلي'!$F:$F, 'إدخال المبالغ والتوزيع الآلي'!$A:$A, A17, 'إدخال المبالغ والتوزيع الآلي'!$E:$E, "✔ " &amp; "9132*"))</f>
        <v>0</v>
      </c>
      <c r="F17" s="14">
        <f>IF(A17="", "", SUMIFS('إدخال المبالغ والتوزيع الآلي'!$F:$F, 'إدخال المبالغ والتوزيع الآلي'!$A:$A, A17, 'إدخال المبالغ والتوزيع الآلي'!$E:$E, "✔ " &amp; "9133*"))</f>
        <v>0</v>
      </c>
      <c r="G17" s="12">
        <f>IF(A17="", "", SUMIFS('إدخال المبالغ والتوزيع الآلي'!$F:$F, 'إدخال المبالغ والتوزيع الآلي'!$A:$A, A17, 'إدخال المبالغ والتوزيع الآلي'!$E:$E, "✔ " &amp; "9139*"))</f>
        <v>0</v>
      </c>
    </row>
    <row r="18" spans="1:7" ht="15" customHeight="1" x14ac:dyDescent="0.2">
      <c r="A18" s="7" t="s">
        <v>193</v>
      </c>
      <c r="B18" s="8" t="s">
        <v>194</v>
      </c>
      <c r="C18" s="13">
        <f>IF(A18="", "", SUMIFS('إدخال المبالغ والتوزيع الآلي'!$F:$F, 'إدخال المبالغ والتوزيع الآلي'!$A:$A, A18, 'إدخال المبالغ والتوزيع الآلي'!$E:$E, "✔ " &amp; "9130*"))</f>
        <v>0</v>
      </c>
      <c r="D18" s="13">
        <f>IF(A18="", "", SUMIFS('إدخال المبالغ والتوزيع الآلي'!$F:$F, 'إدخال المبالغ والتوزيع الآلي'!$A:$A, A18, 'إدخال المبالغ والتوزيع الآلي'!$E:$E, "✔ " &amp; "9131*"))</f>
        <v>0</v>
      </c>
      <c r="E18" s="13">
        <f>IF(A18="", "", SUMIFS('إدخال المبالغ والتوزيع الآلي'!$F:$F, 'إدخال المبالغ والتوزيع الآلي'!$A:$A, A18, 'إدخال المبالغ والتوزيع الآلي'!$E:$E, "✔ " &amp; "9132*"))</f>
        <v>0</v>
      </c>
      <c r="F18" s="13">
        <f>IF(A18="", "", SUMIFS('إدخال المبالغ والتوزيع الآلي'!$F:$F, 'إدخال المبالغ والتوزيع الآلي'!$A:$A, A18, 'إدخال المبالغ والتوزيع الآلي'!$E:$E, "✔ " &amp; "9133*"))</f>
        <v>0</v>
      </c>
      <c r="G18" s="13">
        <f>IF(A18="", "", SUMIFS('إدخال المبالغ والتوزيع الآلي'!$F:$F, 'إدخال المبالغ والتوزيع الآلي'!$A:$A, A18, 'إدخال المبالغ والتوزيع الآلي'!$E:$E, "✔ " &amp; "9139*"))</f>
        <v>0</v>
      </c>
    </row>
    <row r="19" spans="1:7" ht="15" customHeight="1" x14ac:dyDescent="0.2">
      <c r="A19" s="10" t="s">
        <v>195</v>
      </c>
      <c r="B19" s="11" t="s">
        <v>196</v>
      </c>
      <c r="C19" s="14">
        <f>IF(A19="", "", SUMIFS('إدخال المبالغ والتوزيع الآلي'!$F:$F, 'إدخال المبالغ والتوزيع الآلي'!$A:$A, A19, 'إدخال المبالغ والتوزيع الآلي'!$E:$E, "✔ " &amp; "9130*"))</f>
        <v>0</v>
      </c>
      <c r="D19" s="14">
        <f>IF(A19="", "", SUMIFS('إدخال المبالغ والتوزيع الآلي'!$F:$F, 'إدخال المبالغ والتوزيع الآلي'!$A:$A, A19, 'إدخال المبالغ والتوزيع الآلي'!$E:$E, "✔ " &amp; "9131*"))</f>
        <v>0</v>
      </c>
      <c r="E19" s="12">
        <f>IF(A19="", "", SUMIFS('إدخال المبالغ والتوزيع الآلي'!$F:$F, 'إدخال المبالغ والتوزيع الآلي'!$A:$A, A19, 'إدخال المبالغ والتوزيع الآلي'!$E:$E, "✔ " &amp; "9132*"))</f>
        <v>0</v>
      </c>
      <c r="F19" s="12">
        <f>IF(A19="", "", SUMIFS('إدخال المبالغ والتوزيع الآلي'!$F:$F, 'إدخال المبالغ والتوزيع الآلي'!$A:$A, A19, 'إدخال المبالغ والتوزيع الآلي'!$E:$E, "✔ " &amp; "9133*"))</f>
        <v>0</v>
      </c>
      <c r="G19" s="12">
        <f>IF(A19="", "", SUMIFS('إدخال المبالغ والتوزيع الآلي'!$F:$F, 'إدخال المبالغ والتوزيع الآلي'!$A:$A, A19, 'إدخال المبالغ والتوزيع الآلي'!$E:$E, "✔ " &amp; "9139*"))</f>
        <v>0</v>
      </c>
    </row>
    <row r="20" spans="1:7" ht="15" customHeight="1" x14ac:dyDescent="0.2">
      <c r="A20" s="7" t="s">
        <v>197</v>
      </c>
      <c r="B20" s="8" t="s">
        <v>198</v>
      </c>
      <c r="C20" s="13">
        <f>IF(A20="", "", SUMIFS('إدخال المبالغ والتوزيع الآلي'!$F:$F, 'إدخال المبالغ والتوزيع الآلي'!$A:$A, A20, 'إدخال المبالغ والتوزيع الآلي'!$E:$E, "✔ " &amp; "9130*"))</f>
        <v>0</v>
      </c>
      <c r="D20" s="13">
        <f>IF(A20="", "", SUMIFS('إدخال المبالغ والتوزيع الآلي'!$F:$F, 'إدخال المبالغ والتوزيع الآلي'!$A:$A, A20, 'إدخال المبالغ والتوزيع الآلي'!$E:$E, "✔ " &amp; "9131*"))</f>
        <v>0</v>
      </c>
      <c r="E20" s="9">
        <f>IF(A20="", "", SUMIFS('إدخال المبالغ والتوزيع الآلي'!$F:$F, 'إدخال المبالغ والتوزيع الآلي'!$A:$A, A20, 'إدخال المبالغ والتوزيع الآلي'!$E:$E, "✔ " &amp; "9132*"))</f>
        <v>0</v>
      </c>
      <c r="F20" s="13">
        <f>IF(A20="", "", SUMIFS('إدخال المبالغ والتوزيع الآلي'!$F:$F, 'إدخال المبالغ والتوزيع الآلي'!$A:$A, A20, 'إدخال المبالغ والتوزيع الآلي'!$E:$E, "✔ " &amp; "9133*"))</f>
        <v>0</v>
      </c>
      <c r="G20" s="9">
        <f>IF(A20="", "", SUMIFS('إدخال المبالغ والتوزيع الآلي'!$F:$F, 'إدخال المبالغ والتوزيع الآلي'!$A:$A, A20, 'إدخال المبالغ والتوزيع الآلي'!$E:$E, "✔ " &amp; "9139*"))</f>
        <v>0</v>
      </c>
    </row>
    <row r="21" spans="1:7" ht="15" customHeight="1" x14ac:dyDescent="0.2">
      <c r="A21" s="10" t="s">
        <v>199</v>
      </c>
      <c r="B21" s="11" t="s">
        <v>200</v>
      </c>
      <c r="C21" s="14">
        <f>IF(A21="", "", SUMIFS('إدخال المبالغ والتوزيع الآلي'!$F:$F, 'إدخال المبالغ والتوزيع الآلي'!$A:$A, A21, 'إدخال المبالغ والتوزيع الآلي'!$E:$E, "✔ " &amp; "9130*"))</f>
        <v>0</v>
      </c>
      <c r="D21" s="12">
        <f>IF(A21="", "", SUMIFS('إدخال المبالغ والتوزيع الآلي'!$F:$F, 'إدخال المبالغ والتوزيع الآلي'!$A:$A, A21, 'إدخال المبالغ والتوزيع الآلي'!$E:$E, "✔ " &amp; "9131*"))</f>
        <v>0</v>
      </c>
      <c r="E21" s="12">
        <f>IF(A21="", "", SUMIFS('إدخال المبالغ والتوزيع الآلي'!$F:$F, 'إدخال المبالغ والتوزيع الآلي'!$A:$A, A21, 'إدخال المبالغ والتوزيع الآلي'!$E:$E, "✔ " &amp; "9132*"))</f>
        <v>0</v>
      </c>
      <c r="F21" s="14">
        <f>IF(A21="", "", SUMIFS('إدخال المبالغ والتوزيع الآلي'!$F:$F, 'إدخال المبالغ والتوزيع الآلي'!$A:$A, A21, 'إدخال المبالغ والتوزيع الآلي'!$E:$E, "✔ " &amp; "9133*"))</f>
        <v>0</v>
      </c>
      <c r="G21" s="12">
        <f>IF(A21="", "", SUMIFS('إدخال المبالغ والتوزيع الآلي'!$F:$F, 'إدخال المبالغ والتوزيع الآلي'!$A:$A, A21, 'إدخال المبالغ والتوزيع الآلي'!$E:$E, "✔ " &amp; "9139*"))</f>
        <v>0</v>
      </c>
    </row>
    <row r="22" spans="1:7" ht="15" customHeight="1" x14ac:dyDescent="0.2">
      <c r="A22" s="7" t="s">
        <v>259</v>
      </c>
      <c r="B22" s="8" t="s">
        <v>260</v>
      </c>
      <c r="C22" s="13">
        <f>IF(A22="", "", SUMIFS('إدخال المبالغ والتوزيع الآلي'!$F:$F, 'إدخال المبالغ والتوزيع الآلي'!$A:$A, A22, 'إدخال المبالغ والتوزيع الآلي'!$E:$E, "✔ " &amp; "9130*"))</f>
        <v>0</v>
      </c>
      <c r="D22" s="9">
        <f>IF(A22="", "", SUMIFS('إدخال المبالغ والتوزيع الآلي'!$F:$F, 'إدخال المبالغ والتوزيع الآلي'!$A:$A, A22, 'إدخال المبالغ والتوزيع الآلي'!$E:$E, "✔ " &amp; "9131*"))</f>
        <v>0</v>
      </c>
      <c r="E22" s="9">
        <f>IF(A22="", "", SUMIFS('إدخال المبالغ والتوزيع الآلي'!$F:$F, 'إدخال المبالغ والتوزيع الآلي'!$A:$A, A22, 'إدخال المبالغ والتوزيع الآلي'!$E:$E, "✔ " &amp; "9132*"))</f>
        <v>0</v>
      </c>
      <c r="F22" s="13">
        <f>IF(A22="", "", SUMIFS('إدخال المبالغ والتوزيع الآلي'!$F:$F, 'إدخال المبالغ والتوزيع الآلي'!$A:$A, A22, 'إدخال المبالغ والتوزيع الآلي'!$E:$E, "✔ " &amp; "9133*"))</f>
        <v>0</v>
      </c>
      <c r="G22" s="9">
        <f>IF(A22="", "", SUMIFS('إدخال المبالغ والتوزيع الآلي'!$F:$F, 'إدخال المبالغ والتوزيع الآلي'!$A:$A, A22, 'إدخال المبالغ والتوزيع الآلي'!$E:$E, "✔ " &amp; "9139*"))</f>
        <v>0</v>
      </c>
    </row>
    <row r="23" spans="1:7" ht="15" customHeight="1" x14ac:dyDescent="0.2">
      <c r="A23" s="10" t="s">
        <v>261</v>
      </c>
      <c r="B23" s="11" t="s">
        <v>262</v>
      </c>
      <c r="C23" s="14">
        <f>IF(A23="", "", SUMIFS('إدخال المبالغ والتوزيع الآلي'!$F:$F, 'إدخال المبالغ والتوزيع الآلي'!$A:$A, A23, 'إدخال المبالغ والتوزيع الآلي'!$E:$E, "✔ " &amp; "9130*"))</f>
        <v>0</v>
      </c>
      <c r="D23" s="12">
        <f>IF(A23="", "", SUMIFS('إدخال المبالغ والتوزيع الآلي'!$F:$F, 'إدخال المبالغ والتوزيع الآلي'!$A:$A, A23, 'إدخال المبالغ والتوزيع الآلي'!$E:$E, "✔ " &amp; "9131*"))</f>
        <v>0</v>
      </c>
      <c r="E23" s="12">
        <f>IF(A23="", "", SUMIFS('إدخال المبالغ والتوزيع الآلي'!$F:$F, 'إدخال المبالغ والتوزيع الآلي'!$A:$A, A23, 'إدخال المبالغ والتوزيع الآلي'!$E:$E, "✔ " &amp; "9132*"))</f>
        <v>0</v>
      </c>
      <c r="F23" s="14">
        <f>IF(A23="", "", SUMIFS('إدخال المبالغ والتوزيع الآلي'!$F:$F, 'إدخال المبالغ والتوزيع الآلي'!$A:$A, A23, 'إدخال المبالغ والتوزيع الآلي'!$E:$E, "✔ " &amp; "9133*"))</f>
        <v>0</v>
      </c>
      <c r="G23" s="12">
        <f>IF(A23="", "", SUMIFS('إدخال المبالغ والتوزيع الآلي'!$F:$F, 'إدخال المبالغ والتوزيع الآلي'!$A:$A, A23, 'إدخال المبالغ والتوزيع الآلي'!$E:$E, "✔ " &amp; "9139*"))</f>
        <v>0</v>
      </c>
    </row>
    <row r="24" spans="1:7" ht="15" customHeight="1" x14ac:dyDescent="0.2">
      <c r="A24" s="7" t="s">
        <v>201</v>
      </c>
      <c r="B24" s="8" t="s">
        <v>202</v>
      </c>
      <c r="C24" s="13">
        <f>IF(A24="", "", SUMIFS('إدخال المبالغ والتوزيع الآلي'!$F:$F, 'إدخال المبالغ والتوزيع الآلي'!$A:$A, A24, 'إدخال المبالغ والتوزيع الآلي'!$E:$E, "✔ " &amp; "9130*"))</f>
        <v>0</v>
      </c>
      <c r="D24" s="9">
        <f>IF(A24="", "", SUMIFS('إدخال المبالغ والتوزيع الآلي'!$F:$F, 'إدخال المبالغ والتوزيع الآلي'!$A:$A, A24, 'إدخال المبالغ والتوزيع الآلي'!$E:$E, "✔ " &amp; "9131*"))</f>
        <v>0</v>
      </c>
      <c r="E24" s="13">
        <f>IF(A24="", "", SUMIFS('إدخال المبالغ والتوزيع الآلي'!$F:$F, 'إدخال المبالغ والتوزيع الآلي'!$A:$A, A24, 'إدخال المبالغ والتوزيع الآلي'!$E:$E, "✔ " &amp; "9132*"))</f>
        <v>0</v>
      </c>
      <c r="F24" s="13">
        <f>IF(A24="", "", SUMIFS('إدخال المبالغ والتوزيع الآلي'!$F:$F, 'إدخال المبالغ والتوزيع الآلي'!$A:$A, A24, 'إدخال المبالغ والتوزيع الآلي'!$E:$E, "✔ " &amp; "9133*"))</f>
        <v>0</v>
      </c>
      <c r="G24" s="9">
        <f>IF(A24="", "", SUMIFS('إدخال المبالغ والتوزيع الآلي'!$F:$F, 'إدخال المبالغ والتوزيع الآلي'!$A:$A, A24, 'إدخال المبالغ والتوزيع الآلي'!$E:$E, "✔ " &amp; "9139*"))</f>
        <v>0</v>
      </c>
    </row>
    <row r="25" spans="1:7" ht="15" customHeight="1" x14ac:dyDescent="0.2">
      <c r="A25" s="10" t="s">
        <v>203</v>
      </c>
      <c r="B25" s="11" t="s">
        <v>204</v>
      </c>
      <c r="C25" s="12">
        <f>IF(A25="", "", SUMIFS('إدخال المبالغ والتوزيع الآلي'!$F:$F, 'إدخال المبالغ والتوزيع الآلي'!$A:$A, A25, 'إدخال المبالغ والتوزيع الآلي'!$E:$E, "✔ " &amp; "9130*"))</f>
        <v>0</v>
      </c>
      <c r="D25" s="14">
        <f>IF(A25="", "", SUMIFS('إدخال المبالغ والتوزيع الآلي'!$F:$F, 'إدخال المبالغ والتوزيع الآلي'!$A:$A, A25, 'إدخال المبالغ والتوزيع الآلي'!$E:$E, "✔ " &amp; "9131*"))</f>
        <v>0</v>
      </c>
      <c r="E25" s="14">
        <f>IF(A25="", "", SUMIFS('إدخال المبالغ والتوزيع الآلي'!$F:$F, 'إدخال المبالغ والتوزيع الآلي'!$A:$A, A25, 'إدخال المبالغ والتوزيع الآلي'!$E:$E, "✔ " &amp; "9132*"))</f>
        <v>0</v>
      </c>
      <c r="F25" s="12">
        <f>IF(A25="", "", SUMIFS('إدخال المبالغ والتوزيع الآلي'!$F:$F, 'إدخال المبالغ والتوزيع الآلي'!$A:$A, A25, 'إدخال المبالغ والتوزيع الآلي'!$E:$E, "✔ " &amp; "9133*"))</f>
        <v>0</v>
      </c>
      <c r="G25" s="12">
        <f>IF(A25="", "", SUMIFS('إدخال المبالغ والتوزيع الآلي'!$F:$F, 'إدخال المبالغ والتوزيع الآلي'!$A:$A, A25, 'إدخال المبالغ والتوزيع الآلي'!$E:$E, "✔ " &amp; "9139*"))</f>
        <v>0</v>
      </c>
    </row>
    <row r="26" spans="1:7" ht="15" customHeight="1" x14ac:dyDescent="0.2">
      <c r="A26" s="7" t="s">
        <v>209</v>
      </c>
      <c r="B26" s="8" t="s">
        <v>210</v>
      </c>
      <c r="C26" s="9">
        <f>IF(A26="", "", SUMIFS('إدخال المبالغ والتوزيع الآلي'!$F:$F, 'إدخال المبالغ والتوزيع الآلي'!$A:$A, A26, 'إدخال المبالغ والتوزيع الآلي'!$E:$E, "✔ " &amp; "9130*"))</f>
        <v>0</v>
      </c>
      <c r="D26" s="9">
        <f>IF(A26="", "", SUMIFS('إدخال المبالغ والتوزيع الآلي'!$F:$F, 'إدخال المبالغ والتوزيع الآلي'!$A:$A, A26, 'إدخال المبالغ والتوزيع الآلي'!$E:$E, "✔ " &amp; "9131*"))</f>
        <v>0</v>
      </c>
      <c r="E26" s="13">
        <f>IF(A26="", "", SUMIFS('إدخال المبالغ والتوزيع الآلي'!$F:$F, 'إدخال المبالغ والتوزيع الآلي'!$A:$A, A26, 'إدخال المبالغ والتوزيع الآلي'!$E:$E, "✔ " &amp; "9132*"))</f>
        <v>0</v>
      </c>
      <c r="F26" s="9">
        <f>IF(A26="", "", SUMIFS('إدخال المبالغ والتوزيع الآلي'!$F:$F, 'إدخال المبالغ والتوزيع الآلي'!$A:$A, A26, 'إدخال المبالغ والتوزيع الآلي'!$E:$E, "✔ " &amp; "9133*"))</f>
        <v>0</v>
      </c>
      <c r="G26" s="9">
        <f>IF(A26="", "", SUMIFS('إدخال المبالغ والتوزيع الآلي'!$F:$F, 'إدخال المبالغ والتوزيع الآلي'!$A:$A, A26, 'إدخال المبالغ والتوزيع الآلي'!$E:$E, "✔ " &amp; "9139*"))</f>
        <v>0</v>
      </c>
    </row>
    <row r="27" spans="1:7" ht="15" customHeight="1" x14ac:dyDescent="0.2">
      <c r="A27" s="10" t="s">
        <v>215</v>
      </c>
      <c r="B27" s="11" t="s">
        <v>216</v>
      </c>
      <c r="C27" s="12">
        <f>IF(A27="", "", SUMIFS('إدخال المبالغ والتوزيع الآلي'!$F:$F, 'إدخال المبالغ والتوزيع الآلي'!$A:$A, A27, 'إدخال المبالغ والتوزيع الآلي'!$E:$E, "✔ " &amp; "9130*"))</f>
        <v>0</v>
      </c>
      <c r="D27" s="12">
        <f>IF(A27="", "", SUMIFS('إدخال المبالغ والتوزيع الآلي'!$F:$F, 'إدخال المبالغ والتوزيع الآلي'!$A:$A, A27, 'إدخال المبالغ والتوزيع الآلي'!$E:$E, "✔ " &amp; "9131*"))</f>
        <v>0</v>
      </c>
      <c r="E27" s="12">
        <f>IF(A27="", "", SUMIFS('إدخال المبالغ والتوزيع الآلي'!$F:$F, 'إدخال المبالغ والتوزيع الآلي'!$A:$A, A27, 'إدخال المبالغ والتوزيع الآلي'!$E:$E, "✔ " &amp; "9132*"))</f>
        <v>0</v>
      </c>
      <c r="F27" s="14">
        <f>IF(A27="", "", SUMIFS('إدخال المبالغ والتوزيع الآلي'!$F:$F, 'إدخال المبالغ والتوزيع الآلي'!$A:$A, A27, 'إدخال المبالغ والتوزيع الآلي'!$E:$E, "✔ " &amp; "9133*"))</f>
        <v>0</v>
      </c>
      <c r="G27" s="12">
        <f>IF(A27="", "", SUMIFS('إدخال المبالغ والتوزيع الآلي'!$F:$F, 'إدخال المبالغ والتوزيع الآلي'!$A:$A, A27, 'إدخال المبالغ والتوزيع الآلي'!$E:$E, "✔ " &amp; "9139*"))</f>
        <v>0</v>
      </c>
    </row>
    <row r="28" spans="1:7" ht="15" customHeight="1" x14ac:dyDescent="0.2">
      <c r="A28" s="7" t="s">
        <v>217</v>
      </c>
      <c r="B28" s="8" t="s">
        <v>218</v>
      </c>
      <c r="C28" s="9">
        <f>IF(A28="", "", SUMIFS('إدخال المبالغ والتوزيع الآلي'!$F:$F, 'إدخال المبالغ والتوزيع الآلي'!$A:$A, A28, 'إدخال المبالغ والتوزيع الآلي'!$E:$E, "✔ " &amp; "9130*"))</f>
        <v>0</v>
      </c>
      <c r="D28" s="9">
        <f>IF(A28="", "", SUMIFS('إدخال المبالغ والتوزيع الآلي'!$F:$F, 'إدخال المبالغ والتوزيع الآلي'!$A:$A, A28, 'إدخال المبالغ والتوزيع الآلي'!$E:$E, "✔ " &amp; "9131*"))</f>
        <v>0</v>
      </c>
      <c r="E28" s="9">
        <f>IF(A28="", "", SUMIFS('إدخال المبالغ والتوزيع الآلي'!$F:$F, 'إدخال المبالغ والتوزيع الآلي'!$A:$A, A28, 'إدخال المبالغ والتوزيع الآلي'!$E:$E, "✔ " &amp; "9132*"))</f>
        <v>0</v>
      </c>
      <c r="F28" s="13">
        <f>IF(A28="", "", SUMIFS('إدخال المبالغ والتوزيع الآلي'!$F:$F, 'إدخال المبالغ والتوزيع الآلي'!$A:$A, A28, 'إدخال المبالغ والتوزيع الآلي'!$E:$E, "✔ " &amp; "9133*"))</f>
        <v>0</v>
      </c>
      <c r="G28" s="9">
        <f>IF(A28="", "", SUMIFS('إدخال المبالغ والتوزيع الآلي'!$F:$F, 'إدخال المبالغ والتوزيع الآلي'!$A:$A, A28, 'إدخال المبالغ والتوزيع الآلي'!$E:$E, "✔ " &amp; "9139*"))</f>
        <v>0</v>
      </c>
    </row>
    <row r="29" spans="1:7" ht="15" customHeight="1" x14ac:dyDescent="0.2">
      <c r="A29" s="10" t="s">
        <v>101</v>
      </c>
      <c r="B29" s="11" t="s">
        <v>102</v>
      </c>
      <c r="C29" s="14">
        <f>IF(A29="", "", SUMIFS('إدخال المبالغ والتوزيع الآلي'!$F:$F, 'إدخال المبالغ والتوزيع الآلي'!$A:$A, A29, 'إدخال المبالغ والتوزيع الآلي'!$E:$E, "✔ " &amp; "9130*"))</f>
        <v>0</v>
      </c>
      <c r="D29" s="14">
        <f>IF(A29="", "", SUMIFS('إدخال المبالغ والتوزيع الآلي'!$F:$F, 'إدخال المبالغ والتوزيع الآلي'!$A:$A, A29, 'إدخال المبالغ والتوزيع الآلي'!$E:$E, "✔ " &amp; "9131*"))</f>
        <v>0</v>
      </c>
      <c r="E29" s="14">
        <f>IF(A29="", "", SUMIFS('إدخال المبالغ والتوزيع الآلي'!$F:$F, 'إدخال المبالغ والتوزيع الآلي'!$A:$A, A29, 'إدخال المبالغ والتوزيع الآلي'!$E:$E, "✔ " &amp; "9132*"))</f>
        <v>0</v>
      </c>
      <c r="F29" s="14">
        <f>IF(A29="", "", SUMIFS('إدخال المبالغ والتوزيع الآلي'!$F:$F, 'إدخال المبالغ والتوزيع الآلي'!$A:$A, A29, 'إدخال المبالغ والتوزيع الآلي'!$E:$E, "✔ " &amp; "9133*"))</f>
        <v>0</v>
      </c>
      <c r="G29" s="14">
        <f>IF(A29="", "", SUMIFS('إدخال المبالغ والتوزيع الآلي'!$F:$F, 'إدخال المبالغ والتوزيع الآلي'!$A:$A, A29, 'إدخال المبالغ والتوزيع الآلي'!$E:$E, "✔ " &amp; "9139*"))</f>
        <v>0</v>
      </c>
    </row>
    <row r="30" spans="1:7" ht="15" customHeight="1" x14ac:dyDescent="0.2">
      <c r="A30" s="7" t="s">
        <v>105</v>
      </c>
      <c r="B30" s="8" t="s">
        <v>106</v>
      </c>
      <c r="C30" s="13">
        <f>IF(A30="", "", SUMIFS('إدخال المبالغ والتوزيع الآلي'!$F:$F, 'إدخال المبالغ والتوزيع الآلي'!$A:$A, A30, 'إدخال المبالغ والتوزيع الآلي'!$E:$E, "✔ " &amp; "9130*"))</f>
        <v>0</v>
      </c>
      <c r="D30" s="13">
        <f>IF(A30="", "", SUMIFS('إدخال المبالغ والتوزيع الآلي'!$F:$F, 'إدخال المبالغ والتوزيع الآلي'!$A:$A, A30, 'إدخال المبالغ والتوزيع الآلي'!$E:$E, "✔ " &amp; "9131*"))</f>
        <v>0</v>
      </c>
      <c r="E30" s="13">
        <f>IF(A30="", "", SUMIFS('إدخال المبالغ والتوزيع الآلي'!$F:$F, 'إدخال المبالغ والتوزيع الآلي'!$A:$A, A30, 'إدخال المبالغ والتوزيع الآلي'!$E:$E, "✔ " &amp; "9132*"))</f>
        <v>0</v>
      </c>
      <c r="F30" s="13">
        <f>IF(A30="", "", SUMIFS('إدخال المبالغ والتوزيع الآلي'!$F:$F, 'إدخال المبالغ والتوزيع الآلي'!$A:$A, A30, 'إدخال المبالغ والتوزيع الآلي'!$E:$E, "✔ " &amp; "9133*"))</f>
        <v>0</v>
      </c>
      <c r="G30" s="13">
        <f>IF(A30="", "", SUMIFS('إدخال المبالغ والتوزيع الآلي'!$F:$F, 'إدخال المبالغ والتوزيع الآلي'!$A:$A, A30, 'إدخال المبالغ والتوزيع الآلي'!$E:$E, "✔ " &amp; "9139*"))</f>
        <v>0</v>
      </c>
    </row>
    <row r="31" spans="1:7" x14ac:dyDescent="0.15">
      <c r="A31" s="39" t="s">
        <v>111</v>
      </c>
      <c r="B31" s="33"/>
      <c r="C31" s="33"/>
      <c r="D31" s="33"/>
      <c r="E31" s="33"/>
      <c r="F31" s="33"/>
      <c r="G31" s="33"/>
    </row>
    <row r="32" spans="1:7" ht="15" customHeight="1" x14ac:dyDescent="0.2">
      <c r="A32" s="7" t="s">
        <v>237</v>
      </c>
      <c r="B32" s="8" t="s">
        <v>238</v>
      </c>
      <c r="C32" s="9">
        <f>IF(A32="", "", SUMIFS('إدخال المبالغ والتوزيع الآلي'!$F:$F, 'إدخال المبالغ والتوزيع الآلي'!$A:$A, A32, 'إدخال المبالغ والتوزيع الآلي'!$E:$E, "✔ " &amp; "9130*"))</f>
        <v>0</v>
      </c>
      <c r="D32" s="9">
        <f>IF(A32="", "", SUMIFS('إدخال المبالغ والتوزيع الآلي'!$F:$F, 'إدخال المبالغ والتوزيع الآلي'!$A:$A, A32, 'إدخال المبالغ والتوزيع الآلي'!$E:$E, "✔ " &amp; "9131*"))</f>
        <v>0</v>
      </c>
      <c r="E32" s="9">
        <f>IF(A32="", "", SUMIFS('إدخال المبالغ والتوزيع الآلي'!$F:$F, 'إدخال المبالغ والتوزيع الآلي'!$A:$A, A32, 'إدخال المبالغ والتوزيع الآلي'!$E:$E, "✔ " &amp; "9132*"))</f>
        <v>0</v>
      </c>
      <c r="F32" s="13">
        <f>IF(A32="", "", SUMIFS('إدخال المبالغ والتوزيع الآلي'!$F:$F, 'إدخال المبالغ والتوزيع الآلي'!$A:$A, A32, 'إدخال المبالغ والتوزيع الآلي'!$E:$E, "✔ " &amp; "9133*"))</f>
        <v>0</v>
      </c>
      <c r="G32" s="9">
        <f>IF(A32="", "", SUMIFS('إدخال المبالغ والتوزيع الآلي'!$F:$F, 'إدخال المبالغ والتوزيع الآلي'!$A:$A, A32, 'إدخال المبالغ والتوزيع الآلي'!$E:$E, "✔ " &amp; "9139*"))</f>
        <v>0</v>
      </c>
    </row>
    <row r="33" spans="1:7" ht="15" customHeight="1" x14ac:dyDescent="0.2">
      <c r="A33" s="10" t="s">
        <v>335</v>
      </c>
      <c r="B33" s="11" t="s">
        <v>336</v>
      </c>
      <c r="C33" s="12">
        <f>IF(A33="", "", SUMIFS('إدخال المبالغ والتوزيع الآلي'!$F:$F, 'إدخال المبالغ والتوزيع الآلي'!$A:$A, A33, 'إدخال المبالغ والتوزيع الآلي'!$E:$E, "✔ " &amp; "9130*"))</f>
        <v>0</v>
      </c>
      <c r="D33" s="12">
        <f>IF(A33="", "", SUMIFS('إدخال المبالغ والتوزيع الآلي'!$F:$F, 'إدخال المبالغ والتوزيع الآلي'!$A:$A, A33, 'إدخال المبالغ والتوزيع الآلي'!$E:$E, "✔ " &amp; "9131*"))</f>
        <v>0</v>
      </c>
      <c r="E33" s="12">
        <f>IF(A33="", "", SUMIFS('إدخال المبالغ والتوزيع الآلي'!$F:$F, 'إدخال المبالغ والتوزيع الآلي'!$A:$A, A33, 'إدخال المبالغ والتوزيع الآلي'!$E:$E, "✔ " &amp; "9132*"))</f>
        <v>0</v>
      </c>
      <c r="F33" s="14">
        <f>IF(A33="", "", SUMIFS('إدخال المبالغ والتوزيع الآلي'!$F:$F, 'إدخال المبالغ والتوزيع الآلي'!$A:$A, A33, 'إدخال المبالغ والتوزيع الآلي'!$E:$E, "✔ " &amp; "9133*"))</f>
        <v>0</v>
      </c>
      <c r="G33" s="12">
        <f>IF(A33="", "", SUMIFS('إدخال المبالغ والتوزيع الآلي'!$F:$F, 'إدخال المبالغ والتوزيع الآلي'!$A:$A, A33, 'إدخال المبالغ والتوزيع الآلي'!$E:$E, "✔ " &amp; "9139*"))</f>
        <v>0</v>
      </c>
    </row>
    <row r="34" spans="1:7" ht="15" customHeight="1" x14ac:dyDescent="0.2">
      <c r="A34" s="7" t="s">
        <v>162</v>
      </c>
      <c r="B34" s="8" t="s">
        <v>163</v>
      </c>
      <c r="C34" s="13">
        <f>IF(A34="", "", SUMIFS('إدخال المبالغ والتوزيع الآلي'!$F:$F, 'إدخال المبالغ والتوزيع الآلي'!$A:$A, A34, 'إدخال المبالغ والتوزيع الآلي'!$E:$E, "✔ " &amp; "9130*"))</f>
        <v>0</v>
      </c>
      <c r="D34" s="13">
        <f>IF(A34="", "", SUMIFS('إدخال المبالغ والتوزيع الآلي'!$F:$F, 'إدخال المبالغ والتوزيع الآلي'!$A:$A, A34, 'إدخال المبالغ والتوزيع الآلي'!$E:$E, "✔ " &amp; "9131*"))</f>
        <v>0</v>
      </c>
      <c r="E34" s="13">
        <f>IF(A34="", "", SUMIFS('إدخال المبالغ والتوزيع الآلي'!$F:$F, 'إدخال المبالغ والتوزيع الآلي'!$A:$A, A34, 'إدخال المبالغ والتوزيع الآلي'!$E:$E, "✔ " &amp; "9132*"))</f>
        <v>0</v>
      </c>
      <c r="F34" s="13">
        <f>IF(A34="", "", SUMIFS('إدخال المبالغ والتوزيع الآلي'!$F:$F, 'إدخال المبالغ والتوزيع الآلي'!$A:$A, A34, 'إدخال المبالغ والتوزيع الآلي'!$E:$E, "✔ " &amp; "9133*"))</f>
        <v>0</v>
      </c>
      <c r="G34" s="9">
        <f>IF(A34="", "", SUMIFS('إدخال المبالغ والتوزيع الآلي'!$F:$F, 'إدخال المبالغ والتوزيع الآلي'!$A:$A, A34, 'إدخال المبالغ والتوزيع الآلي'!$E:$E, "✔ " &amp; "9139*"))</f>
        <v>0</v>
      </c>
    </row>
    <row r="35" spans="1:7" ht="15" customHeight="1" x14ac:dyDescent="0.2">
      <c r="A35" s="10" t="s">
        <v>164</v>
      </c>
      <c r="B35" s="11" t="s">
        <v>165</v>
      </c>
      <c r="C35" s="14">
        <f>IF(A35="", "", SUMIFS('إدخال المبالغ والتوزيع الآلي'!$F:$F, 'إدخال المبالغ والتوزيع الآلي'!$A:$A, A35, 'إدخال المبالغ والتوزيع الآلي'!$E:$E, "✔ " &amp; "9130*"))</f>
        <v>0</v>
      </c>
      <c r="D35" s="14">
        <f>IF(A35="", "", SUMIFS('إدخال المبالغ والتوزيع الآلي'!$F:$F, 'إدخال المبالغ والتوزيع الآلي'!$A:$A, A35, 'إدخال المبالغ والتوزيع الآلي'!$E:$E, "✔ " &amp; "9131*"))</f>
        <v>0</v>
      </c>
      <c r="E35" s="14">
        <f>IF(A35="", "", SUMIFS('إدخال المبالغ والتوزيع الآلي'!$F:$F, 'إدخال المبالغ والتوزيع الآلي'!$A:$A, A35, 'إدخال المبالغ والتوزيع الآلي'!$E:$E, "✔ " &amp; "9132*"))</f>
        <v>0</v>
      </c>
      <c r="F35" s="14">
        <f>IF(A35="", "", SUMIFS('إدخال المبالغ والتوزيع الآلي'!$F:$F, 'إدخال المبالغ والتوزيع الآلي'!$A:$A, A35, 'إدخال المبالغ والتوزيع الآلي'!$E:$E, "✔ " &amp; "9133*"))</f>
        <v>0</v>
      </c>
      <c r="G35" s="12">
        <f>IF(A35="", "", SUMIFS('إدخال المبالغ والتوزيع الآلي'!$F:$F, 'إدخال المبالغ والتوزيع الآلي'!$A:$A, A35, 'إدخال المبالغ والتوزيع الآلي'!$E:$E, "✔ " &amp; "9139*"))</f>
        <v>0</v>
      </c>
    </row>
    <row r="36" spans="1:7" ht="15" customHeight="1" x14ac:dyDescent="0.2">
      <c r="A36" s="7" t="s">
        <v>363</v>
      </c>
      <c r="B36" s="8" t="s">
        <v>364</v>
      </c>
      <c r="C36" s="9">
        <f>IF(A36="", "", SUMIFS('إدخال المبالغ والتوزيع الآلي'!$F:$F, 'إدخال المبالغ والتوزيع الآلي'!$A:$A, A36, 'إدخال المبالغ والتوزيع الآلي'!$E:$E, "✔ " &amp; "9130*"))</f>
        <v>0</v>
      </c>
      <c r="D36" s="9">
        <f>IF(A36="", "", SUMIFS('إدخال المبالغ والتوزيع الآلي'!$F:$F, 'إدخال المبالغ والتوزيع الآلي'!$A:$A, A36, 'إدخال المبالغ والتوزيع الآلي'!$E:$E, "✔ " &amp; "9131*"))</f>
        <v>0</v>
      </c>
      <c r="E36" s="13">
        <f>IF(A36="", "", SUMIFS('إدخال المبالغ والتوزيع الآلي'!$F:$F, 'إدخال المبالغ والتوزيع الآلي'!$A:$A, A36, 'إدخال المبالغ والتوزيع الآلي'!$E:$E, "✔ " &amp; "9132*"))</f>
        <v>0</v>
      </c>
      <c r="F36" s="9">
        <f>IF(A36="", "", SUMIFS('إدخال المبالغ والتوزيع الآلي'!$F:$F, 'إدخال المبالغ والتوزيع الآلي'!$A:$A, A36, 'إدخال المبالغ والتوزيع الآلي'!$E:$E, "✔ " &amp; "9133*"))</f>
        <v>0</v>
      </c>
      <c r="G36" s="9">
        <f>IF(A36="", "", SUMIFS('إدخال المبالغ والتوزيع الآلي'!$F:$F, 'إدخال المبالغ والتوزيع الآلي'!$A:$A, A36, 'إدخال المبالغ والتوزيع الآلي'!$E:$E, "✔ " &amp; "9139*"))</f>
        <v>0</v>
      </c>
    </row>
    <row r="37" spans="1:7" ht="15" customHeight="1" x14ac:dyDescent="0.2">
      <c r="A37" s="10" t="s">
        <v>114</v>
      </c>
      <c r="B37" s="11" t="s">
        <v>365</v>
      </c>
      <c r="C37" s="12">
        <f>IF(A37="", "", SUMIFS('إدخال المبالغ والتوزيع الآلي'!$F:$F, 'إدخال المبالغ والتوزيع الآلي'!$A:$A, A37, 'إدخال المبالغ والتوزيع الآلي'!$E:$E, "✔ " &amp; "9130*"))</f>
        <v>0</v>
      </c>
      <c r="D37" s="14">
        <f>IF(A37="", "", SUMIFS('إدخال المبالغ والتوزيع الآلي'!$F:$F, 'إدخال المبالغ والتوزيع الآلي'!$A:$A, A37, 'إدخال المبالغ والتوزيع الآلي'!$E:$E, "✔ " &amp; "9131*"))</f>
        <v>0</v>
      </c>
      <c r="E37" s="12">
        <f>IF(A37="", "", SUMIFS('إدخال المبالغ والتوزيع الآلي'!$F:$F, 'إدخال المبالغ والتوزيع الآلي'!$A:$A, A37, 'إدخال المبالغ والتوزيع الآلي'!$E:$E, "✔ " &amp; "9132*"))</f>
        <v>0</v>
      </c>
      <c r="F37" s="12">
        <f>IF(A37="", "", SUMIFS('إدخال المبالغ والتوزيع الآلي'!$F:$F, 'إدخال المبالغ والتوزيع الآلي'!$A:$A, A37, 'إدخال المبالغ والتوزيع الآلي'!$E:$E, "✔ " &amp; "9133*"))</f>
        <v>0</v>
      </c>
      <c r="G37" s="12">
        <f>IF(A37="", "", SUMIFS('إدخال المبالغ والتوزيع الآلي'!$F:$F, 'إدخال المبالغ والتوزيع الآلي'!$A:$A, A37, 'إدخال المبالغ والتوزيع الآلي'!$E:$E, "✔ " &amp; "9139*"))</f>
        <v>0</v>
      </c>
    </row>
    <row r="38" spans="1:7" ht="15" customHeight="1" x14ac:dyDescent="0.2">
      <c r="A38" s="7" t="s">
        <v>366</v>
      </c>
      <c r="B38" s="8" t="s">
        <v>367</v>
      </c>
      <c r="C38" s="13">
        <f>IF(A38="", "", SUMIFS('إدخال المبالغ والتوزيع الآلي'!$F:$F, 'إدخال المبالغ والتوزيع الآلي'!$A:$A, A38, 'إدخال المبالغ والتوزيع الآلي'!$E:$E, "✔ " &amp; "9130*"))</f>
        <v>0</v>
      </c>
      <c r="D38" s="9">
        <f>IF(A38="", "", SUMIFS('إدخال المبالغ والتوزيع الآلي'!$F:$F, 'إدخال المبالغ والتوزيع الآلي'!$A:$A, A38, 'إدخال المبالغ والتوزيع الآلي'!$E:$E, "✔ " &amp; "9131*"))</f>
        <v>0</v>
      </c>
      <c r="E38" s="9">
        <f>IF(A38="", "", SUMIFS('إدخال المبالغ والتوزيع الآلي'!$F:$F, 'إدخال المبالغ والتوزيع الآلي'!$A:$A, A38, 'إدخال المبالغ والتوزيع الآلي'!$E:$E, "✔ " &amp; "9132*"))</f>
        <v>0</v>
      </c>
      <c r="F38" s="9">
        <f>IF(A38="", "", SUMIFS('إدخال المبالغ والتوزيع الآلي'!$F:$F, 'إدخال المبالغ والتوزيع الآلي'!$A:$A, A38, 'إدخال المبالغ والتوزيع الآلي'!$E:$E, "✔ " &amp; "9133*"))</f>
        <v>0</v>
      </c>
      <c r="G38" s="9">
        <f>IF(A38="", "", SUMIFS('إدخال المبالغ والتوزيع الآلي'!$F:$F, 'إدخال المبالغ والتوزيع الآلي'!$A:$A, A38, 'إدخال المبالغ والتوزيع الآلي'!$E:$E, "✔ " &amp; "9139*"))</f>
        <v>0</v>
      </c>
    </row>
    <row r="39" spans="1:7" ht="15" customHeight="1" x14ac:dyDescent="0.2">
      <c r="A39" s="10" t="s">
        <v>122</v>
      </c>
      <c r="B39" s="11" t="s">
        <v>123</v>
      </c>
      <c r="C39" s="14">
        <f>IF(A39="", "", SUMIFS('إدخال المبالغ والتوزيع الآلي'!$F:$F, 'إدخال المبالغ والتوزيع الآلي'!$A:$A, A39, 'إدخال المبالغ والتوزيع الآلي'!$E:$E, "✔ " &amp; "9130*"))</f>
        <v>0</v>
      </c>
      <c r="D39" s="14">
        <f>IF(A39="", "", SUMIFS('إدخال المبالغ والتوزيع الآلي'!$F:$F, 'إدخال المبالغ والتوزيع الآلي'!$A:$A, A39, 'إدخال المبالغ والتوزيع الآلي'!$E:$E, "✔ " &amp; "9131*"))</f>
        <v>0</v>
      </c>
      <c r="E39" s="14">
        <f>IF(A39="", "", SUMIFS('إدخال المبالغ والتوزيع الآلي'!$F:$F, 'إدخال المبالغ والتوزيع الآلي'!$A:$A, A39, 'إدخال المبالغ والتوزيع الآلي'!$E:$E, "✔ " &amp; "9132*"))</f>
        <v>0</v>
      </c>
      <c r="F39" s="14">
        <f>IF(A39="", "", SUMIFS('إدخال المبالغ والتوزيع الآلي'!$F:$F, 'إدخال المبالغ والتوزيع الآلي'!$A:$A, A39, 'إدخال المبالغ والتوزيع الآلي'!$E:$E, "✔ " &amp; "9133*"))</f>
        <v>0</v>
      </c>
      <c r="G39" s="14">
        <f>IF(A39="", "", SUMIFS('إدخال المبالغ والتوزيع الآلي'!$F:$F, 'إدخال المبالغ والتوزيع الآلي'!$A:$A, A39, 'إدخال المبالغ والتوزيع الآلي'!$E:$E, "✔ " &amp; "9139*"))</f>
        <v>0</v>
      </c>
    </row>
    <row r="40" spans="1:7" ht="15" customHeight="1" x14ac:dyDescent="0.2">
      <c r="A40" s="7" t="s">
        <v>127</v>
      </c>
      <c r="B40" s="8" t="s">
        <v>128</v>
      </c>
      <c r="C40" s="13">
        <f>IF(A40="", "", SUMIFS('إدخال المبالغ والتوزيع الآلي'!$F:$F, 'إدخال المبالغ والتوزيع الآلي'!$A:$A, A40, 'إدخال المبالغ والتوزيع الآلي'!$E:$E, "✔ " &amp; "9130*"))</f>
        <v>0</v>
      </c>
      <c r="D40" s="9">
        <f>IF(A40="", "", SUMIFS('إدخال المبالغ والتوزيع الآلي'!$F:$F, 'إدخال المبالغ والتوزيع الآلي'!$A:$A, A40, 'إدخال المبالغ والتوزيع الآلي'!$E:$E, "✔ " &amp; "9131*"))</f>
        <v>0</v>
      </c>
      <c r="E40" s="13">
        <f>IF(A40="", "", SUMIFS('إدخال المبالغ والتوزيع الآلي'!$F:$F, 'إدخال المبالغ والتوزيع الآلي'!$A:$A, A40, 'إدخال المبالغ والتوزيع الآلي'!$E:$E, "✔ " &amp; "9132*"))</f>
        <v>0</v>
      </c>
      <c r="F40" s="13">
        <f>IF(A40="", "", SUMIFS('إدخال المبالغ والتوزيع الآلي'!$F:$F, 'إدخال المبالغ والتوزيع الآلي'!$A:$A, A40, 'إدخال المبالغ والتوزيع الآلي'!$E:$E, "✔ " &amp; "9133*"))</f>
        <v>0</v>
      </c>
      <c r="G40" s="13">
        <f>IF(A40="", "", SUMIFS('إدخال المبالغ والتوزيع الآلي'!$F:$F, 'إدخال المبالغ والتوزيع الآلي'!$A:$A, A40, 'إدخال المبالغ والتوزيع الآلي'!$E:$E, "✔ " &amp; "9139*"))</f>
        <v>0</v>
      </c>
    </row>
  </sheetData>
  <mergeCells count="4">
    <mergeCell ref="A31:G31"/>
    <mergeCell ref="A5:G5"/>
    <mergeCell ref="A1:G1"/>
    <mergeCell ref="C3:G3"/>
  </mergeCells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6"/>
  <sheetViews>
    <sheetView rightToLeft="1" workbookViewId="0"/>
  </sheetViews>
  <sheetFormatPr defaultRowHeight="13.5" x14ac:dyDescent="0.15"/>
  <cols>
    <col min="1" max="1" width="12.01171875" style="15" customWidth="1"/>
    <col min="2" max="2" width="48.0546875" style="15" customWidth="1"/>
    <col min="3" max="7" width="24.02734375" style="15" customWidth="1"/>
  </cols>
  <sheetData>
    <row r="1" spans="1:7" x14ac:dyDescent="0.15">
      <c r="A1" s="37" t="s">
        <v>368</v>
      </c>
      <c r="B1" s="33"/>
      <c r="C1" s="33"/>
      <c r="D1" s="33"/>
      <c r="E1" s="33"/>
      <c r="F1" s="33"/>
      <c r="G1" s="33"/>
    </row>
    <row r="3" spans="1:7" ht="14.25" customHeight="1" x14ac:dyDescent="0.2">
      <c r="A3" s="16" t="s">
        <v>78</v>
      </c>
      <c r="B3" s="16" t="s">
        <v>79</v>
      </c>
      <c r="C3" s="40" t="s">
        <v>369</v>
      </c>
      <c r="D3" s="33"/>
      <c r="E3" s="33"/>
      <c r="F3" s="33"/>
      <c r="G3" s="33"/>
    </row>
    <row r="4" spans="1:7" ht="39.950000000000003" customHeight="1" x14ac:dyDescent="0.2">
      <c r="A4" s="6"/>
      <c r="B4" s="6"/>
      <c r="C4" s="1" t="s">
        <v>370</v>
      </c>
      <c r="D4" s="1" t="s">
        <v>371</v>
      </c>
      <c r="E4" s="1" t="s">
        <v>372</v>
      </c>
      <c r="F4" s="1" t="s">
        <v>373</v>
      </c>
      <c r="G4" s="1" t="s">
        <v>374</v>
      </c>
    </row>
    <row r="5" spans="1:7" x14ac:dyDescent="0.15">
      <c r="A5" s="39" t="s">
        <v>86</v>
      </c>
      <c r="B5" s="33"/>
      <c r="C5" s="33"/>
      <c r="D5" s="33"/>
      <c r="E5" s="33"/>
      <c r="F5" s="33"/>
      <c r="G5" s="33"/>
    </row>
    <row r="6" spans="1:7" ht="15" customHeight="1" x14ac:dyDescent="0.2">
      <c r="A6" s="7" t="s">
        <v>181</v>
      </c>
      <c r="B6" s="8" t="s">
        <v>182</v>
      </c>
      <c r="C6" s="13">
        <f>IF(A6="", "", SUMIFS('إدخال المبالغ والتوزيع الآلي'!$F:$F, 'إدخال المبالغ والتوزيع الآلي'!$A:$A, A6, 'إدخال المبالغ والتوزيع الآلي'!$E:$E, "✔ " &amp; "9140*"))</f>
        <v>0</v>
      </c>
      <c r="D6" s="13">
        <f>IF(A6="", "", SUMIFS('إدخال المبالغ والتوزيع الآلي'!$F:$F, 'إدخال المبالغ والتوزيع الآلي'!$A:$A, A6, 'إدخال المبالغ والتوزيع الآلي'!$E:$E, "✔ " &amp; "9141*"))</f>
        <v>0</v>
      </c>
      <c r="E6" s="9">
        <f>IF(A6="", "", SUMIFS('إدخال المبالغ والتوزيع الآلي'!$F:$F, 'إدخال المبالغ والتوزيع الآلي'!$A:$A, A6, 'إدخال المبالغ والتوزيع الآلي'!$E:$E, "✔ " &amp; "9142*"))</f>
        <v>0</v>
      </c>
      <c r="F6" s="13">
        <f>IF(A6="", "", SUMIFS('إدخال المبالغ والتوزيع الآلي'!$F:$F, 'إدخال المبالغ والتوزيع الآلي'!$A:$A, A6, 'إدخال المبالغ والتوزيع الآلي'!$E:$E, "✔ " &amp; "9143*"))</f>
        <v>0</v>
      </c>
      <c r="G6" s="9">
        <f>IF(A6="", "", SUMIFS('إدخال المبالغ والتوزيع الآلي'!$F:$F, 'إدخال المبالغ والتوزيع الآلي'!$A:$A, A6, 'إدخال المبالغ والتوزيع الآلي'!$E:$E, "✔ " &amp; "9149*"))</f>
        <v>0</v>
      </c>
    </row>
    <row r="7" spans="1:7" ht="15" customHeight="1" x14ac:dyDescent="0.2">
      <c r="A7" s="10" t="s">
        <v>253</v>
      </c>
      <c r="B7" s="11" t="s">
        <v>254</v>
      </c>
      <c r="C7" s="14">
        <f>IF(A7="", "", SUMIFS('إدخال المبالغ والتوزيع الآلي'!$F:$F, 'إدخال المبالغ والتوزيع الآلي'!$A:$A, A7, 'إدخال المبالغ والتوزيع الآلي'!$E:$E, "✔ " &amp; "9140*"))</f>
        <v>0</v>
      </c>
      <c r="D7" s="14">
        <f>IF(A7="", "", SUMIFS('إدخال المبالغ والتوزيع الآلي'!$F:$F, 'إدخال المبالغ والتوزيع الآلي'!$A:$A, A7, 'إدخال المبالغ والتوزيع الآلي'!$E:$E, "✔ " &amp; "9141*"))</f>
        <v>0</v>
      </c>
      <c r="E7" s="14">
        <f>IF(A7="", "", SUMIFS('إدخال المبالغ والتوزيع الآلي'!$F:$F, 'إدخال المبالغ والتوزيع الآلي'!$A:$A, A7, 'إدخال المبالغ والتوزيع الآلي'!$E:$E, "✔ " &amp; "9142*"))</f>
        <v>0</v>
      </c>
      <c r="F7" s="14">
        <f>IF(A7="", "", SUMIFS('إدخال المبالغ والتوزيع الآلي'!$F:$F, 'إدخال المبالغ والتوزيع الآلي'!$A:$A, A7, 'إدخال المبالغ والتوزيع الآلي'!$E:$E, "✔ " &amp; "9143*"))</f>
        <v>0</v>
      </c>
      <c r="G7" s="12">
        <f>IF(A7="", "", SUMIFS('إدخال المبالغ والتوزيع الآلي'!$F:$F, 'إدخال المبالغ والتوزيع الآلي'!$A:$A, A7, 'إدخال المبالغ والتوزيع الآلي'!$E:$E, "✔ " &amp; "9149*"))</f>
        <v>0</v>
      </c>
    </row>
    <row r="8" spans="1:7" ht="15" customHeight="1" x14ac:dyDescent="0.2">
      <c r="A8" s="7" t="s">
        <v>255</v>
      </c>
      <c r="B8" s="8" t="s">
        <v>256</v>
      </c>
      <c r="C8" s="13">
        <f>IF(A8="", "", SUMIFS('إدخال المبالغ والتوزيع الآلي'!$F:$F, 'إدخال المبالغ والتوزيع الآلي'!$A:$A, A8, 'إدخال المبالغ والتوزيع الآلي'!$E:$E, "✔ " &amp; "9140*"))</f>
        <v>0</v>
      </c>
      <c r="D8" s="13">
        <f>IF(A8="", "", SUMIFS('إدخال المبالغ والتوزيع الآلي'!$F:$F, 'إدخال المبالغ والتوزيع الآلي'!$A:$A, A8, 'إدخال المبالغ والتوزيع الآلي'!$E:$E, "✔ " &amp; "9141*"))</f>
        <v>0</v>
      </c>
      <c r="E8" s="13">
        <f>IF(A8="", "", SUMIFS('إدخال المبالغ والتوزيع الآلي'!$F:$F, 'إدخال المبالغ والتوزيع الآلي'!$A:$A, A8, 'إدخال المبالغ والتوزيع الآلي'!$E:$E, "✔ " &amp; "9142*"))</f>
        <v>0</v>
      </c>
      <c r="F8" s="13">
        <f>IF(A8="", "", SUMIFS('إدخال المبالغ والتوزيع الآلي'!$F:$F, 'إدخال المبالغ والتوزيع الآلي'!$A:$A, A8, 'إدخال المبالغ والتوزيع الآلي'!$E:$E, "✔ " &amp; "9143*"))</f>
        <v>0</v>
      </c>
      <c r="G8" s="9">
        <f>IF(A8="", "", SUMIFS('إدخال المبالغ والتوزيع الآلي'!$F:$F, 'إدخال المبالغ والتوزيع الآلي'!$A:$A, A8, 'إدخال المبالغ والتوزيع الآلي'!$E:$E, "✔ " &amp; "9149*"))</f>
        <v>0</v>
      </c>
    </row>
    <row r="9" spans="1:7" ht="15" customHeight="1" x14ac:dyDescent="0.2">
      <c r="A9" s="10" t="s">
        <v>257</v>
      </c>
      <c r="B9" s="11" t="s">
        <v>258</v>
      </c>
      <c r="C9" s="14">
        <f>IF(A9="", "", SUMIFS('إدخال المبالغ والتوزيع الآلي'!$F:$F, 'إدخال المبالغ والتوزيع الآلي'!$A:$A, A9, 'إدخال المبالغ والتوزيع الآلي'!$E:$E, "✔ " &amp; "9140*"))</f>
        <v>0</v>
      </c>
      <c r="D9" s="14">
        <f>IF(A9="", "", SUMIFS('إدخال المبالغ والتوزيع الآلي'!$F:$F, 'إدخال المبالغ والتوزيع الآلي'!$A:$A, A9, 'إدخال المبالغ والتوزيع الآلي'!$E:$E, "✔ " &amp; "9141*"))</f>
        <v>0</v>
      </c>
      <c r="E9" s="12">
        <f>IF(A9="", "", SUMIFS('إدخال المبالغ والتوزيع الآلي'!$F:$F, 'إدخال المبالغ والتوزيع الآلي'!$A:$A, A9, 'إدخال المبالغ والتوزيع الآلي'!$E:$E, "✔ " &amp; "9142*"))</f>
        <v>0</v>
      </c>
      <c r="F9" s="14">
        <f>IF(A9="", "", SUMIFS('إدخال المبالغ والتوزيع الآلي'!$F:$F, 'إدخال المبالغ والتوزيع الآلي'!$A:$A, A9, 'إدخال المبالغ والتوزيع الآلي'!$E:$E, "✔ " &amp; "9143*"))</f>
        <v>0</v>
      </c>
      <c r="G9" s="12">
        <f>IF(A9="", "", SUMIFS('إدخال المبالغ والتوزيع الآلي'!$F:$F, 'إدخال المبالغ والتوزيع الآلي'!$A:$A, A9, 'إدخال المبالغ والتوزيع الآلي'!$E:$E, "✔ " &amp; "9149*"))</f>
        <v>0</v>
      </c>
    </row>
    <row r="10" spans="1:7" ht="15" customHeight="1" x14ac:dyDescent="0.2">
      <c r="A10" s="7" t="s">
        <v>185</v>
      </c>
      <c r="B10" s="8" t="s">
        <v>186</v>
      </c>
      <c r="C10" s="9">
        <f>IF(A10="", "", SUMIFS('إدخال المبالغ والتوزيع الآلي'!$F:$F, 'إدخال المبالغ والتوزيع الآلي'!$A:$A, A10, 'إدخال المبالغ والتوزيع الآلي'!$E:$E, "✔ " &amp; "9140*"))</f>
        <v>0</v>
      </c>
      <c r="D10" s="13">
        <f>IF(A10="", "", SUMIFS('إدخال المبالغ والتوزيع الآلي'!$F:$F, 'إدخال المبالغ والتوزيع الآلي'!$A:$A, A10, 'إدخال المبالغ والتوزيع الآلي'!$E:$E, "✔ " &amp; "9141*"))</f>
        <v>0</v>
      </c>
      <c r="E10" s="9">
        <f>IF(A10="", "", SUMIFS('إدخال المبالغ والتوزيع الآلي'!$F:$F, 'إدخال المبالغ والتوزيع الآلي'!$A:$A, A10, 'إدخال المبالغ والتوزيع الآلي'!$E:$E, "✔ " &amp; "9142*"))</f>
        <v>0</v>
      </c>
      <c r="F10" s="9">
        <f>IF(A10="", "", SUMIFS('إدخال المبالغ والتوزيع الآلي'!$F:$F, 'إدخال المبالغ والتوزيع الآلي'!$A:$A, A10, 'إدخال المبالغ والتوزيع الآلي'!$E:$E, "✔ " &amp; "9143*"))</f>
        <v>0</v>
      </c>
      <c r="G10" s="9">
        <f>IF(A10="", "", SUMIFS('إدخال المبالغ والتوزيع الآلي'!$F:$F, 'إدخال المبالغ والتوزيع الآلي'!$A:$A, A10, 'إدخال المبالغ والتوزيع الآلي'!$E:$E, "✔ " &amp; "9149*"))</f>
        <v>0</v>
      </c>
    </row>
    <row r="11" spans="1:7" ht="15" customHeight="1" x14ac:dyDescent="0.2">
      <c r="A11" s="10" t="s">
        <v>187</v>
      </c>
      <c r="B11" s="11" t="s">
        <v>188</v>
      </c>
      <c r="C11" s="12">
        <f>IF(A11="", "", SUMIFS('إدخال المبالغ والتوزيع الآلي'!$F:$F, 'إدخال المبالغ والتوزيع الآلي'!$A:$A, A11, 'إدخال المبالغ والتوزيع الآلي'!$E:$E, "✔ " &amp; "9140*"))</f>
        <v>0</v>
      </c>
      <c r="D11" s="14">
        <f>IF(A11="", "", SUMIFS('إدخال المبالغ والتوزيع الآلي'!$F:$F, 'إدخال المبالغ والتوزيع الآلي'!$A:$A, A11, 'إدخال المبالغ والتوزيع الآلي'!$E:$E, "✔ " &amp; "9141*"))</f>
        <v>0</v>
      </c>
      <c r="E11" s="12">
        <f>IF(A11="", "", SUMIFS('إدخال المبالغ والتوزيع الآلي'!$F:$F, 'إدخال المبالغ والتوزيع الآلي'!$A:$A, A11, 'إدخال المبالغ والتوزيع الآلي'!$E:$E, "✔ " &amp; "9142*"))</f>
        <v>0</v>
      </c>
      <c r="F11" s="12">
        <f>IF(A11="", "", SUMIFS('إدخال المبالغ والتوزيع الآلي'!$F:$F, 'إدخال المبالغ والتوزيع الآلي'!$A:$A, A11, 'إدخال المبالغ والتوزيع الآلي'!$E:$E, "✔ " &amp; "9143*"))</f>
        <v>0</v>
      </c>
      <c r="G11" s="12">
        <f>IF(A11="", "", SUMIFS('إدخال المبالغ والتوزيع الآلي'!$F:$F, 'إدخال المبالغ والتوزيع الآلي'!$A:$A, A11, 'إدخال المبالغ والتوزيع الآلي'!$E:$E, "✔ " &amp; "9149*"))</f>
        <v>0</v>
      </c>
    </row>
    <row r="12" spans="1:7" ht="15" customHeight="1" x14ac:dyDescent="0.2">
      <c r="A12" s="7" t="s">
        <v>193</v>
      </c>
      <c r="B12" s="8" t="s">
        <v>194</v>
      </c>
      <c r="C12" s="13">
        <f>IF(A12="", "", SUMIFS('إدخال المبالغ والتوزيع الآلي'!$F:$F, 'إدخال المبالغ والتوزيع الآلي'!$A:$A, A12, 'إدخال المبالغ والتوزيع الآلي'!$E:$E, "✔ " &amp; "9140*"))</f>
        <v>0</v>
      </c>
      <c r="D12" s="13">
        <f>IF(A12="", "", SUMIFS('إدخال المبالغ والتوزيع الآلي'!$F:$F, 'إدخال المبالغ والتوزيع الآلي'!$A:$A, A12, 'إدخال المبالغ والتوزيع الآلي'!$E:$E, "✔ " &amp; "9141*"))</f>
        <v>0</v>
      </c>
      <c r="E12" s="9">
        <f>IF(A12="", "", SUMIFS('إدخال المبالغ والتوزيع الآلي'!$F:$F, 'إدخال المبالغ والتوزيع الآلي'!$A:$A, A12, 'إدخال المبالغ والتوزيع الآلي'!$E:$E, "✔ " &amp; "9142*"))</f>
        <v>0</v>
      </c>
      <c r="F12" s="13">
        <f>IF(A12="", "", SUMIFS('إدخال المبالغ والتوزيع الآلي'!$F:$F, 'إدخال المبالغ والتوزيع الآلي'!$A:$A, A12, 'إدخال المبالغ والتوزيع الآلي'!$E:$E, "✔ " &amp; "9143*"))</f>
        <v>0</v>
      </c>
      <c r="G12" s="9">
        <f>IF(A12="", "", SUMIFS('إدخال المبالغ والتوزيع الآلي'!$F:$F, 'إدخال المبالغ والتوزيع الآلي'!$A:$A, A12, 'إدخال المبالغ والتوزيع الآلي'!$E:$E, "✔ " &amp; "9149*"))</f>
        <v>0</v>
      </c>
    </row>
    <row r="13" spans="1:7" ht="15" customHeight="1" x14ac:dyDescent="0.2">
      <c r="A13" s="10" t="s">
        <v>197</v>
      </c>
      <c r="B13" s="11" t="s">
        <v>198</v>
      </c>
      <c r="C13" s="14">
        <f>IF(A13="", "", SUMIFS('إدخال المبالغ والتوزيع الآلي'!$F:$F, 'إدخال المبالغ والتوزيع الآلي'!$A:$A, A13, 'إدخال المبالغ والتوزيع الآلي'!$E:$E, "✔ " &amp; "9140*"))</f>
        <v>0</v>
      </c>
      <c r="D13" s="14">
        <f>IF(A13="", "", SUMIFS('إدخال المبالغ والتوزيع الآلي'!$F:$F, 'إدخال المبالغ والتوزيع الآلي'!$A:$A, A13, 'إدخال المبالغ والتوزيع الآلي'!$E:$E, "✔ " &amp; "9141*"))</f>
        <v>0</v>
      </c>
      <c r="E13" s="14">
        <f>IF(A13="", "", SUMIFS('إدخال المبالغ والتوزيع الآلي'!$F:$F, 'إدخال المبالغ والتوزيع الآلي'!$A:$A, A13, 'إدخال المبالغ والتوزيع الآلي'!$E:$E, "✔ " &amp; "9142*"))</f>
        <v>0</v>
      </c>
      <c r="F13" s="14">
        <f>IF(A13="", "", SUMIFS('إدخال المبالغ والتوزيع الآلي'!$F:$F, 'إدخال المبالغ والتوزيع الآلي'!$A:$A, A13, 'إدخال المبالغ والتوزيع الآلي'!$E:$E, "✔ " &amp; "9143*"))</f>
        <v>0</v>
      </c>
      <c r="G13" s="12">
        <f>IF(A13="", "", SUMIFS('إدخال المبالغ والتوزيع الآلي'!$F:$F, 'إدخال المبالغ والتوزيع الآلي'!$A:$A, A13, 'إدخال المبالغ والتوزيع الآلي'!$E:$E, "✔ " &amp; "9149*"))</f>
        <v>0</v>
      </c>
    </row>
    <row r="14" spans="1:7" ht="15" customHeight="1" x14ac:dyDescent="0.2">
      <c r="A14" s="7" t="s">
        <v>199</v>
      </c>
      <c r="B14" s="8" t="s">
        <v>200</v>
      </c>
      <c r="C14" s="13">
        <f>IF(A14="", "", SUMIFS('إدخال المبالغ والتوزيع الآلي'!$F:$F, 'إدخال المبالغ والتوزيع الآلي'!$A:$A, A14, 'إدخال المبالغ والتوزيع الآلي'!$E:$E, "✔ " &amp; "9140*"))</f>
        <v>0</v>
      </c>
      <c r="D14" s="13">
        <f>IF(A14="", "", SUMIFS('إدخال المبالغ والتوزيع الآلي'!$F:$F, 'إدخال المبالغ والتوزيع الآلي'!$A:$A, A14, 'إدخال المبالغ والتوزيع الآلي'!$E:$E, "✔ " &amp; "9141*"))</f>
        <v>0</v>
      </c>
      <c r="E14" s="9">
        <f>IF(A14="", "", SUMIFS('إدخال المبالغ والتوزيع الآلي'!$F:$F, 'إدخال المبالغ والتوزيع الآلي'!$A:$A, A14, 'إدخال المبالغ والتوزيع الآلي'!$E:$E, "✔ " &amp; "9142*"))</f>
        <v>0</v>
      </c>
      <c r="F14" s="13">
        <f>IF(A14="", "", SUMIFS('إدخال المبالغ والتوزيع الآلي'!$F:$F, 'إدخال المبالغ والتوزيع الآلي'!$A:$A, A14, 'إدخال المبالغ والتوزيع الآلي'!$E:$E, "✔ " &amp; "9143*"))</f>
        <v>0</v>
      </c>
      <c r="G14" s="9">
        <f>IF(A14="", "", SUMIFS('إدخال المبالغ والتوزيع الآلي'!$F:$F, 'إدخال المبالغ والتوزيع الآلي'!$A:$A, A14, 'إدخال المبالغ والتوزيع الآلي'!$E:$E, "✔ " &amp; "9149*"))</f>
        <v>0</v>
      </c>
    </row>
    <row r="15" spans="1:7" ht="15" customHeight="1" x14ac:dyDescent="0.2">
      <c r="A15" s="10" t="s">
        <v>259</v>
      </c>
      <c r="B15" s="11" t="s">
        <v>260</v>
      </c>
      <c r="C15" s="14">
        <f>IF(A15="", "", SUMIFS('إدخال المبالغ والتوزيع الآلي'!$F:$F, 'إدخال المبالغ والتوزيع الآلي'!$A:$A, A15, 'إدخال المبالغ والتوزيع الآلي'!$E:$E, "✔ " &amp; "9140*"))</f>
        <v>0</v>
      </c>
      <c r="D15" s="14">
        <f>IF(A15="", "", SUMIFS('إدخال المبالغ والتوزيع الآلي'!$F:$F, 'إدخال المبالغ والتوزيع الآلي'!$A:$A, A15, 'إدخال المبالغ والتوزيع الآلي'!$E:$E, "✔ " &amp; "9141*"))</f>
        <v>0</v>
      </c>
      <c r="E15" s="12">
        <f>IF(A15="", "", SUMIFS('إدخال المبالغ والتوزيع الآلي'!$F:$F, 'إدخال المبالغ والتوزيع الآلي'!$A:$A, A15, 'إدخال المبالغ والتوزيع الآلي'!$E:$E, "✔ " &amp; "9142*"))</f>
        <v>0</v>
      </c>
      <c r="F15" s="14">
        <f>IF(A15="", "", SUMIFS('إدخال المبالغ والتوزيع الآلي'!$F:$F, 'إدخال المبالغ والتوزيع الآلي'!$A:$A, A15, 'إدخال المبالغ والتوزيع الآلي'!$E:$E, "✔ " &amp; "9143*"))</f>
        <v>0</v>
      </c>
      <c r="G15" s="12">
        <f>IF(A15="", "", SUMIFS('إدخال المبالغ والتوزيع الآلي'!$F:$F, 'إدخال المبالغ والتوزيع الآلي'!$A:$A, A15, 'إدخال المبالغ والتوزيع الآلي'!$E:$E, "✔ " &amp; "9149*"))</f>
        <v>0</v>
      </c>
    </row>
    <row r="16" spans="1:7" ht="15" customHeight="1" x14ac:dyDescent="0.2">
      <c r="A16" s="7" t="s">
        <v>261</v>
      </c>
      <c r="B16" s="8" t="s">
        <v>262</v>
      </c>
      <c r="C16" s="13">
        <f>IF(A16="", "", SUMIFS('إدخال المبالغ والتوزيع الآلي'!$F:$F, 'إدخال المبالغ والتوزيع الآلي'!$A:$A, A16, 'إدخال المبالغ والتوزيع الآلي'!$E:$E, "✔ " &amp; "9140*"))</f>
        <v>0</v>
      </c>
      <c r="D16" s="13">
        <f>IF(A16="", "", SUMIFS('إدخال المبالغ والتوزيع الآلي'!$F:$F, 'إدخال المبالغ والتوزيع الآلي'!$A:$A, A16, 'إدخال المبالغ والتوزيع الآلي'!$E:$E, "✔ " &amp; "9141*"))</f>
        <v>0</v>
      </c>
      <c r="E16" s="9">
        <f>IF(A16="", "", SUMIFS('إدخال المبالغ والتوزيع الآلي'!$F:$F, 'إدخال المبالغ والتوزيع الآلي'!$A:$A, A16, 'إدخال المبالغ والتوزيع الآلي'!$E:$E, "✔ " &amp; "9142*"))</f>
        <v>0</v>
      </c>
      <c r="F16" s="13">
        <f>IF(A16="", "", SUMIFS('إدخال المبالغ والتوزيع الآلي'!$F:$F, 'إدخال المبالغ والتوزيع الآلي'!$A:$A, A16, 'إدخال المبالغ والتوزيع الآلي'!$E:$E, "✔ " &amp; "9143*"))</f>
        <v>0</v>
      </c>
      <c r="G16" s="9">
        <f>IF(A16="", "", SUMIFS('إدخال المبالغ والتوزيع الآلي'!$F:$F, 'إدخال المبالغ والتوزيع الآلي'!$A:$A, A16, 'إدخال المبالغ والتوزيع الآلي'!$E:$E, "✔ " &amp; "9149*"))</f>
        <v>0</v>
      </c>
    </row>
    <row r="17" spans="1:7" ht="15" customHeight="1" x14ac:dyDescent="0.2">
      <c r="A17" s="10" t="s">
        <v>201</v>
      </c>
      <c r="B17" s="11" t="s">
        <v>202</v>
      </c>
      <c r="C17" s="14">
        <f>IF(A17="", "", SUMIFS('إدخال المبالغ والتوزيع الآلي'!$F:$F, 'إدخال المبالغ والتوزيع الآلي'!$A:$A, A17, 'إدخال المبالغ والتوزيع الآلي'!$E:$E, "✔ " &amp; "9140*"))</f>
        <v>0</v>
      </c>
      <c r="D17" s="14">
        <f>IF(A17="", "", SUMIFS('إدخال المبالغ والتوزيع الآلي'!$F:$F, 'إدخال المبالغ والتوزيع الآلي'!$A:$A, A17, 'إدخال المبالغ والتوزيع الآلي'!$E:$E, "✔ " &amp; "9141*"))</f>
        <v>0</v>
      </c>
      <c r="E17" s="12">
        <f>IF(A17="", "", SUMIFS('إدخال المبالغ والتوزيع الآلي'!$F:$F, 'إدخال المبالغ والتوزيع الآلي'!$A:$A, A17, 'إدخال المبالغ والتوزيع الآلي'!$E:$E, "✔ " &amp; "9142*"))</f>
        <v>0</v>
      </c>
      <c r="F17" s="14">
        <f>IF(A17="", "", SUMIFS('إدخال المبالغ والتوزيع الآلي'!$F:$F, 'إدخال المبالغ والتوزيع الآلي'!$A:$A, A17, 'إدخال المبالغ والتوزيع الآلي'!$E:$E, "✔ " &amp; "9143*"))</f>
        <v>0</v>
      </c>
      <c r="G17" s="12">
        <f>IF(A17="", "", SUMIFS('إدخال المبالغ والتوزيع الآلي'!$F:$F, 'إدخال المبالغ والتوزيع الآلي'!$A:$A, A17, 'إدخال المبالغ والتوزيع الآلي'!$E:$E, "✔ " &amp; "9149*"))</f>
        <v>0</v>
      </c>
    </row>
    <row r="18" spans="1:7" ht="15" customHeight="1" x14ac:dyDescent="0.2">
      <c r="A18" s="7" t="s">
        <v>203</v>
      </c>
      <c r="B18" s="8" t="s">
        <v>204</v>
      </c>
      <c r="C18" s="13">
        <f>IF(A18="", "", SUMIFS('إدخال المبالغ والتوزيع الآلي'!$F:$F, 'إدخال المبالغ والتوزيع الآلي'!$A:$A, A18, 'إدخال المبالغ والتوزيع الآلي'!$E:$E, "✔ " &amp; "9140*"))</f>
        <v>0</v>
      </c>
      <c r="D18" s="9">
        <f>IF(A18="", "", SUMIFS('إدخال المبالغ والتوزيع الآلي'!$F:$F, 'إدخال المبالغ والتوزيع الآلي'!$A:$A, A18, 'إدخال المبالغ والتوزيع الآلي'!$E:$E, "✔ " &amp; "9141*"))</f>
        <v>0</v>
      </c>
      <c r="E18" s="9">
        <f>IF(A18="", "", SUMIFS('إدخال المبالغ والتوزيع الآلي'!$F:$F, 'إدخال المبالغ والتوزيع الآلي'!$A:$A, A18, 'إدخال المبالغ والتوزيع الآلي'!$E:$E, "✔ " &amp; "9142*"))</f>
        <v>0</v>
      </c>
      <c r="F18" s="13">
        <f>IF(A18="", "", SUMIFS('إدخال المبالغ والتوزيع الآلي'!$F:$F, 'إدخال المبالغ والتوزيع الآلي'!$A:$A, A18, 'إدخال المبالغ والتوزيع الآلي'!$E:$E, "✔ " &amp; "9143*"))</f>
        <v>0</v>
      </c>
      <c r="G18" s="9">
        <f>IF(A18="", "", SUMIFS('إدخال المبالغ والتوزيع الآلي'!$F:$F, 'إدخال المبالغ والتوزيع الآلي'!$A:$A, A18, 'إدخال المبالغ والتوزيع الآلي'!$E:$E, "✔ " &amp; "9149*"))</f>
        <v>0</v>
      </c>
    </row>
    <row r="19" spans="1:7" ht="15" customHeight="1" x14ac:dyDescent="0.2">
      <c r="A19" s="10" t="s">
        <v>205</v>
      </c>
      <c r="B19" s="11" t="s">
        <v>206</v>
      </c>
      <c r="C19" s="14">
        <f>IF(A19="", "", SUMIFS('إدخال المبالغ والتوزيع الآلي'!$F:$F, 'إدخال المبالغ والتوزيع الآلي'!$A:$A, A19, 'إدخال المبالغ والتوزيع الآلي'!$E:$E, "✔ " &amp; "9140*"))</f>
        <v>0</v>
      </c>
      <c r="D19" s="14">
        <f>IF(A19="", "", SUMIFS('إدخال المبالغ والتوزيع الآلي'!$F:$F, 'إدخال المبالغ والتوزيع الآلي'!$A:$A, A19, 'إدخال المبالغ والتوزيع الآلي'!$E:$E, "✔ " &amp; "9141*"))</f>
        <v>0</v>
      </c>
      <c r="E19" s="12">
        <f>IF(A19="", "", SUMIFS('إدخال المبالغ والتوزيع الآلي'!$F:$F, 'إدخال المبالغ والتوزيع الآلي'!$A:$A, A19, 'إدخال المبالغ والتوزيع الآلي'!$E:$E, "✔ " &amp; "9142*"))</f>
        <v>0</v>
      </c>
      <c r="F19" s="14">
        <f>IF(A19="", "", SUMIFS('إدخال المبالغ والتوزيع الآلي'!$F:$F, 'إدخال المبالغ والتوزيع الآلي'!$A:$A, A19, 'إدخال المبالغ والتوزيع الآلي'!$E:$E, "✔ " &amp; "9143*"))</f>
        <v>0</v>
      </c>
      <c r="G19" s="12">
        <f>IF(A19="", "", SUMIFS('إدخال المبالغ والتوزيع الآلي'!$F:$F, 'إدخال المبالغ والتوزيع الآلي'!$A:$A, A19, 'إدخال المبالغ والتوزيع الآلي'!$E:$E, "✔ " &amp; "9149*"))</f>
        <v>0</v>
      </c>
    </row>
    <row r="20" spans="1:7" ht="15" customHeight="1" x14ac:dyDescent="0.2">
      <c r="A20" s="7" t="s">
        <v>215</v>
      </c>
      <c r="B20" s="8" t="s">
        <v>216</v>
      </c>
      <c r="C20" s="13">
        <f>IF(A20="", "", SUMIFS('إدخال المبالغ والتوزيع الآلي'!$F:$F, 'إدخال المبالغ والتوزيع الآلي'!$A:$A, A20, 'إدخال المبالغ والتوزيع الآلي'!$E:$E, "✔ " &amp; "9140*"))</f>
        <v>0</v>
      </c>
      <c r="D20" s="13">
        <f>IF(A20="", "", SUMIFS('إدخال المبالغ والتوزيع الآلي'!$F:$F, 'إدخال المبالغ والتوزيع الآلي'!$A:$A, A20, 'إدخال المبالغ والتوزيع الآلي'!$E:$E, "✔ " &amp; "9141*"))</f>
        <v>0</v>
      </c>
      <c r="E20" s="9">
        <f>IF(A20="", "", SUMIFS('إدخال المبالغ والتوزيع الآلي'!$F:$F, 'إدخال المبالغ والتوزيع الآلي'!$A:$A, A20, 'إدخال المبالغ والتوزيع الآلي'!$E:$E, "✔ " &amp; "9142*"))</f>
        <v>0</v>
      </c>
      <c r="F20" s="9">
        <f>IF(A20="", "", SUMIFS('إدخال المبالغ والتوزيع الآلي'!$F:$F, 'إدخال المبالغ والتوزيع الآلي'!$A:$A, A20, 'إدخال المبالغ والتوزيع الآلي'!$E:$E, "✔ " &amp; "9143*"))</f>
        <v>0</v>
      </c>
      <c r="G20" s="9">
        <f>IF(A20="", "", SUMIFS('إدخال المبالغ والتوزيع الآلي'!$F:$F, 'إدخال المبالغ والتوزيع الآلي'!$A:$A, A20, 'إدخال المبالغ والتوزيع الآلي'!$E:$E, "✔ " &amp; "9149*"))</f>
        <v>0</v>
      </c>
    </row>
    <row r="21" spans="1:7" ht="15" customHeight="1" x14ac:dyDescent="0.2">
      <c r="A21" s="10" t="s">
        <v>217</v>
      </c>
      <c r="B21" s="11" t="s">
        <v>218</v>
      </c>
      <c r="C21" s="14">
        <f>IF(A21="", "", SUMIFS('إدخال المبالغ والتوزيع الآلي'!$F:$F, 'إدخال المبالغ والتوزيع الآلي'!$A:$A, A21, 'إدخال المبالغ والتوزيع الآلي'!$E:$E, "✔ " &amp; "9140*"))</f>
        <v>0</v>
      </c>
      <c r="D21" s="14">
        <f>IF(A21="", "", SUMIFS('إدخال المبالغ والتوزيع الآلي'!$F:$F, 'إدخال المبالغ والتوزيع الآلي'!$A:$A, A21, 'إدخال المبالغ والتوزيع الآلي'!$E:$E, "✔ " &amp; "9141*"))</f>
        <v>0</v>
      </c>
      <c r="E21" s="12">
        <f>IF(A21="", "", SUMIFS('إدخال المبالغ والتوزيع الآلي'!$F:$F, 'إدخال المبالغ والتوزيع الآلي'!$A:$A, A21, 'إدخال المبالغ والتوزيع الآلي'!$E:$E, "✔ " &amp; "9142*"))</f>
        <v>0</v>
      </c>
      <c r="F21" s="12">
        <f>IF(A21="", "", SUMIFS('إدخال المبالغ والتوزيع الآلي'!$F:$F, 'إدخال المبالغ والتوزيع الآلي'!$A:$A, A21, 'إدخال المبالغ والتوزيع الآلي'!$E:$E, "✔ " &amp; "9143*"))</f>
        <v>0</v>
      </c>
      <c r="G21" s="12">
        <f>IF(A21="", "", SUMIFS('إدخال المبالغ والتوزيع الآلي'!$F:$F, 'إدخال المبالغ والتوزيع الآلي'!$A:$A, A21, 'إدخال المبالغ والتوزيع الآلي'!$E:$E, "✔ " &amp; "9149*"))</f>
        <v>0</v>
      </c>
    </row>
    <row r="22" spans="1:7" ht="15" customHeight="1" x14ac:dyDescent="0.2">
      <c r="A22" s="7" t="s">
        <v>221</v>
      </c>
      <c r="B22" s="8" t="s">
        <v>222</v>
      </c>
      <c r="C22" s="9">
        <f>IF(A22="", "", SUMIFS('إدخال المبالغ والتوزيع الآلي'!$F:$F, 'إدخال المبالغ والتوزيع الآلي'!$A:$A, A22, 'إدخال المبالغ والتوزيع الآلي'!$E:$E, "✔ " &amp; "9140*"))</f>
        <v>0</v>
      </c>
      <c r="D22" s="13">
        <f>IF(A22="", "", SUMIFS('إدخال المبالغ والتوزيع الآلي'!$F:$F, 'إدخال المبالغ والتوزيع الآلي'!$A:$A, A22, 'إدخال المبالغ والتوزيع الآلي'!$E:$E, "✔ " &amp; "9141*"))</f>
        <v>0</v>
      </c>
      <c r="E22" s="9">
        <f>IF(A22="", "", SUMIFS('إدخال المبالغ والتوزيع الآلي'!$F:$F, 'إدخال المبالغ والتوزيع الآلي'!$A:$A, A22, 'إدخال المبالغ والتوزيع الآلي'!$E:$E, "✔ " &amp; "9142*"))</f>
        <v>0</v>
      </c>
      <c r="F22" s="9">
        <f>IF(A22="", "", SUMIFS('إدخال المبالغ والتوزيع الآلي'!$F:$F, 'إدخال المبالغ والتوزيع الآلي'!$A:$A, A22, 'إدخال المبالغ والتوزيع الآلي'!$E:$E, "✔ " &amp; "9143*"))</f>
        <v>0</v>
      </c>
      <c r="G22" s="9">
        <f>IF(A22="", "", SUMIFS('إدخال المبالغ والتوزيع الآلي'!$F:$F, 'إدخال المبالغ والتوزيع الآلي'!$A:$A, A22, 'إدخال المبالغ والتوزيع الآلي'!$E:$E, "✔ " &amp; "9149*"))</f>
        <v>0</v>
      </c>
    </row>
    <row r="23" spans="1:7" ht="15" customHeight="1" x14ac:dyDescent="0.2">
      <c r="A23" s="10" t="s">
        <v>375</v>
      </c>
      <c r="B23" s="11" t="s">
        <v>376</v>
      </c>
      <c r="C23" s="12">
        <f>IF(A23="", "", SUMIFS('إدخال المبالغ والتوزيع الآلي'!$F:$F, 'إدخال المبالغ والتوزيع الآلي'!$A:$A, A23, 'إدخال المبالغ والتوزيع الآلي'!$E:$E, "✔ " &amp; "9140*"))</f>
        <v>0</v>
      </c>
      <c r="D23" s="12">
        <f>IF(A23="", "", SUMIFS('إدخال المبالغ والتوزيع الآلي'!$F:$F, 'إدخال المبالغ والتوزيع الآلي'!$A:$A, A23, 'إدخال المبالغ والتوزيع الآلي'!$E:$E, "✔ " &amp; "9141*"))</f>
        <v>0</v>
      </c>
      <c r="E23" s="12">
        <f>IF(A23="", "", SUMIFS('إدخال المبالغ والتوزيع الآلي'!$F:$F, 'إدخال المبالغ والتوزيع الآلي'!$A:$A, A23, 'إدخال المبالغ والتوزيع الآلي'!$E:$E, "✔ " &amp; "9142*"))</f>
        <v>0</v>
      </c>
      <c r="F23" s="12">
        <f>IF(A23="", "", SUMIFS('إدخال المبالغ والتوزيع الآلي'!$F:$F, 'إدخال المبالغ والتوزيع الآلي'!$A:$A, A23, 'إدخال المبالغ والتوزيع الآلي'!$E:$E, "✔ " &amp; "9143*"))</f>
        <v>0</v>
      </c>
      <c r="G23" s="14">
        <f>IF(A23="", "", SUMIFS('إدخال المبالغ والتوزيع الآلي'!$F:$F, 'إدخال المبالغ والتوزيع الآلي'!$A:$A, A23, 'إدخال المبالغ والتوزيع الآلي'!$E:$E, "✔ " &amp; "9149*"))</f>
        <v>0</v>
      </c>
    </row>
    <row r="24" spans="1:7" ht="15" customHeight="1" x14ac:dyDescent="0.2">
      <c r="A24" s="7" t="s">
        <v>377</v>
      </c>
      <c r="B24" s="8" t="s">
        <v>378</v>
      </c>
      <c r="C24" s="9">
        <f>IF(A24="", "", SUMIFS('إدخال المبالغ والتوزيع الآلي'!$F:$F, 'إدخال المبالغ والتوزيع الآلي'!$A:$A, A24, 'إدخال المبالغ والتوزيع الآلي'!$E:$E, "✔ " &amp; "9140*"))</f>
        <v>0</v>
      </c>
      <c r="D24" s="9">
        <f>IF(A24="", "", SUMIFS('إدخال المبالغ والتوزيع الآلي'!$F:$F, 'إدخال المبالغ والتوزيع الآلي'!$A:$A, A24, 'إدخال المبالغ والتوزيع الآلي'!$E:$E, "✔ " &amp; "9141*"))</f>
        <v>0</v>
      </c>
      <c r="E24" s="9">
        <f>IF(A24="", "", SUMIFS('إدخال المبالغ والتوزيع الآلي'!$F:$F, 'إدخال المبالغ والتوزيع الآلي'!$A:$A, A24, 'إدخال المبالغ والتوزيع الآلي'!$E:$E, "✔ " &amp; "9142*"))</f>
        <v>0</v>
      </c>
      <c r="F24" s="9">
        <f>IF(A24="", "", SUMIFS('إدخال المبالغ والتوزيع الآلي'!$F:$F, 'إدخال المبالغ والتوزيع الآلي'!$A:$A, A24, 'إدخال المبالغ والتوزيع الآلي'!$E:$E, "✔ " &amp; "9143*"))</f>
        <v>0</v>
      </c>
      <c r="G24" s="13">
        <f>IF(A24="", "", SUMIFS('إدخال المبالغ والتوزيع الآلي'!$F:$F, 'إدخال المبالغ والتوزيع الآلي'!$A:$A, A24, 'إدخال المبالغ والتوزيع الآلي'!$E:$E, "✔ " &amp; "9149*"))</f>
        <v>0</v>
      </c>
    </row>
    <row r="25" spans="1:7" ht="15" customHeight="1" x14ac:dyDescent="0.2">
      <c r="A25" s="10" t="s">
        <v>101</v>
      </c>
      <c r="B25" s="11" t="s">
        <v>102</v>
      </c>
      <c r="C25" s="14">
        <f>IF(A25="", "", SUMIFS('إدخال المبالغ والتوزيع الآلي'!$F:$F, 'إدخال المبالغ والتوزيع الآلي'!$A:$A, A25, 'إدخال المبالغ والتوزيع الآلي'!$E:$E, "✔ " &amp; "9140*"))</f>
        <v>0</v>
      </c>
      <c r="D25" s="14">
        <f>IF(A25="", "", SUMIFS('إدخال المبالغ والتوزيع الآلي'!$F:$F, 'إدخال المبالغ والتوزيع الآلي'!$A:$A, A25, 'إدخال المبالغ والتوزيع الآلي'!$E:$E, "✔ " &amp; "9141*"))</f>
        <v>0</v>
      </c>
      <c r="E25" s="14">
        <f>IF(A25="", "", SUMIFS('إدخال المبالغ والتوزيع الآلي'!$F:$F, 'إدخال المبالغ والتوزيع الآلي'!$A:$A, A25, 'إدخال المبالغ والتوزيع الآلي'!$E:$E, "✔ " &amp; "9142*"))</f>
        <v>0</v>
      </c>
      <c r="F25" s="14">
        <f>IF(A25="", "", SUMIFS('إدخال المبالغ والتوزيع الآلي'!$F:$F, 'إدخال المبالغ والتوزيع الآلي'!$A:$A, A25, 'إدخال المبالغ والتوزيع الآلي'!$E:$E, "✔ " &amp; "9143*"))</f>
        <v>0</v>
      </c>
      <c r="G25" s="14">
        <f>IF(A25="", "", SUMIFS('إدخال المبالغ والتوزيع الآلي'!$F:$F, 'إدخال المبالغ والتوزيع الآلي'!$A:$A, A25, 'إدخال المبالغ والتوزيع الآلي'!$E:$E, "✔ " &amp; "9149*"))</f>
        <v>0</v>
      </c>
    </row>
    <row r="26" spans="1:7" ht="15" customHeight="1" x14ac:dyDescent="0.2">
      <c r="A26" s="7" t="s">
        <v>105</v>
      </c>
      <c r="B26" s="8" t="s">
        <v>106</v>
      </c>
      <c r="C26" s="13">
        <f>IF(A26="", "", SUMIFS('إدخال المبالغ والتوزيع الآلي'!$F:$F, 'إدخال المبالغ والتوزيع الآلي'!$A:$A, A26, 'إدخال المبالغ والتوزيع الآلي'!$E:$E, "✔ " &amp; "9140*"))</f>
        <v>0</v>
      </c>
      <c r="D26" s="13">
        <f>IF(A26="", "", SUMIFS('إدخال المبالغ والتوزيع الآلي'!$F:$F, 'إدخال المبالغ والتوزيع الآلي'!$A:$A, A26, 'إدخال المبالغ والتوزيع الآلي'!$E:$E, "✔ " &amp; "9141*"))</f>
        <v>0</v>
      </c>
      <c r="E26" s="13">
        <f>IF(A26="", "", SUMIFS('إدخال المبالغ والتوزيع الآلي'!$F:$F, 'إدخال المبالغ والتوزيع الآلي'!$A:$A, A26, 'إدخال المبالغ والتوزيع الآلي'!$E:$E, "✔ " &amp; "9142*"))</f>
        <v>0</v>
      </c>
      <c r="F26" s="13">
        <f>IF(A26="", "", SUMIFS('إدخال المبالغ والتوزيع الآلي'!$F:$F, 'إدخال المبالغ والتوزيع الآلي'!$A:$A, A26, 'إدخال المبالغ والتوزيع الآلي'!$E:$E, "✔ " &amp; "9143*"))</f>
        <v>0</v>
      </c>
      <c r="G26" s="13">
        <f>IF(A26="", "", SUMIFS('إدخال المبالغ والتوزيع الآلي'!$F:$F, 'إدخال المبالغ والتوزيع الآلي'!$A:$A, A26, 'إدخال المبالغ والتوزيع الآلي'!$E:$E, "✔ " &amp; "9149*"))</f>
        <v>0</v>
      </c>
    </row>
    <row r="27" spans="1:7" x14ac:dyDescent="0.15">
      <c r="A27" s="39" t="s">
        <v>111</v>
      </c>
      <c r="B27" s="33"/>
      <c r="C27" s="33"/>
      <c r="D27" s="33"/>
      <c r="E27" s="33"/>
      <c r="F27" s="33"/>
      <c r="G27" s="33"/>
    </row>
    <row r="28" spans="1:7" ht="15" customHeight="1" x14ac:dyDescent="0.2">
      <c r="A28" s="7" t="s">
        <v>237</v>
      </c>
      <c r="B28" s="8" t="s">
        <v>238</v>
      </c>
      <c r="C28" s="13">
        <f>IF(A28="", "", SUMIFS('إدخال المبالغ والتوزيع الآلي'!$F:$F, 'إدخال المبالغ والتوزيع الآلي'!$A:$A, A28, 'إدخال المبالغ والتوزيع الآلي'!$E:$E, "✔ " &amp; "9140*"))</f>
        <v>0</v>
      </c>
      <c r="D28" s="13">
        <f>IF(A28="", "", SUMIFS('إدخال المبالغ والتوزيع الآلي'!$F:$F, 'إدخال المبالغ والتوزيع الآلي'!$A:$A, A28, 'إدخال المبالغ والتوزيع الآلي'!$E:$E, "✔ " &amp; "9141*"))</f>
        <v>0</v>
      </c>
      <c r="E28" s="13">
        <f>IF(A28="", "", SUMIFS('إدخال المبالغ والتوزيع الآلي'!$F:$F, 'إدخال المبالغ والتوزيع الآلي'!$A:$A, A28, 'إدخال المبالغ والتوزيع الآلي'!$E:$E, "✔ " &amp; "9142*"))</f>
        <v>0</v>
      </c>
      <c r="F28" s="13">
        <f>IF(A28="", "", SUMIFS('إدخال المبالغ والتوزيع الآلي'!$F:$F, 'إدخال المبالغ والتوزيع الآلي'!$A:$A, A28, 'إدخال المبالغ والتوزيع الآلي'!$E:$E, "✔ " &amp; "9143*"))</f>
        <v>0</v>
      </c>
      <c r="G28" s="9">
        <f>IF(A28="", "", SUMIFS('إدخال المبالغ والتوزيع الآلي'!$F:$F, 'إدخال المبالغ والتوزيع الآلي'!$A:$A, A28, 'إدخال المبالغ والتوزيع الآلي'!$E:$E, "✔ " &amp; "9149*"))</f>
        <v>0</v>
      </c>
    </row>
    <row r="29" spans="1:7" ht="15" customHeight="1" x14ac:dyDescent="0.2">
      <c r="A29" s="10" t="s">
        <v>276</v>
      </c>
      <c r="B29" s="11" t="s">
        <v>277</v>
      </c>
      <c r="C29" s="14">
        <f>IF(A29="", "", SUMIFS('إدخال المبالغ والتوزيع الآلي'!$F:$F, 'إدخال المبالغ والتوزيع الآلي'!$A:$A, A29, 'إدخال المبالغ والتوزيع الآلي'!$E:$E, "✔ " &amp; "9140*"))</f>
        <v>0</v>
      </c>
      <c r="D29" s="14">
        <f>IF(A29="", "", SUMIFS('إدخال المبالغ والتوزيع الآلي'!$F:$F, 'إدخال المبالغ والتوزيع الآلي'!$A:$A, A29, 'إدخال المبالغ والتوزيع الآلي'!$E:$E, "✔ " &amp; "9141*"))</f>
        <v>0</v>
      </c>
      <c r="E29" s="12">
        <f>IF(A29="", "", SUMIFS('إدخال المبالغ والتوزيع الآلي'!$F:$F, 'إدخال المبالغ والتوزيع الآلي'!$A:$A, A29, 'إدخال المبالغ والتوزيع الآلي'!$E:$E, "✔ " &amp; "9142*"))</f>
        <v>0</v>
      </c>
      <c r="F29" s="14">
        <f>IF(A29="", "", SUMIFS('إدخال المبالغ والتوزيع الآلي'!$F:$F, 'إدخال المبالغ والتوزيع الآلي'!$A:$A, A29, 'إدخال المبالغ والتوزيع الآلي'!$E:$E, "✔ " &amp; "9143*"))</f>
        <v>0</v>
      </c>
      <c r="G29" s="12">
        <f>IF(A29="", "", SUMIFS('إدخال المبالغ والتوزيع الآلي'!$F:$F, 'إدخال المبالغ والتوزيع الآلي'!$A:$A, A29, 'إدخال المبالغ والتوزيع الآلي'!$E:$E, "✔ " &amp; "9149*"))</f>
        <v>0</v>
      </c>
    </row>
    <row r="30" spans="1:7" ht="15" customHeight="1" x14ac:dyDescent="0.2">
      <c r="A30" s="7" t="s">
        <v>379</v>
      </c>
      <c r="B30" s="8" t="s">
        <v>380</v>
      </c>
      <c r="C30" s="13">
        <f>IF(A30="", "", SUMIFS('إدخال المبالغ والتوزيع الآلي'!$F:$F, 'إدخال المبالغ والتوزيع الآلي'!$A:$A, A30, 'إدخال المبالغ والتوزيع الآلي'!$E:$E, "✔ " &amp; "9140*"))</f>
        <v>0</v>
      </c>
      <c r="D30" s="13">
        <f>IF(A30="", "", SUMIFS('إدخال المبالغ والتوزيع الآلي'!$F:$F, 'إدخال المبالغ والتوزيع الآلي'!$A:$A, A30, 'إدخال المبالغ والتوزيع الآلي'!$E:$E, "✔ " &amp; "9141*"))</f>
        <v>0</v>
      </c>
      <c r="E30" s="9">
        <f>IF(A30="", "", SUMIFS('إدخال المبالغ والتوزيع الآلي'!$F:$F, 'إدخال المبالغ والتوزيع الآلي'!$A:$A, A30, 'إدخال المبالغ والتوزيع الآلي'!$E:$E, "✔ " &amp; "9142*"))</f>
        <v>0</v>
      </c>
      <c r="F30" s="13">
        <f>IF(A30="", "", SUMIFS('إدخال المبالغ والتوزيع الآلي'!$F:$F, 'إدخال المبالغ والتوزيع الآلي'!$A:$A, A30, 'إدخال المبالغ والتوزيع الآلي'!$E:$E, "✔ " &amp; "9143*"))</f>
        <v>0</v>
      </c>
      <c r="G30" s="9">
        <f>IF(A30="", "", SUMIFS('إدخال المبالغ والتوزيع الآلي'!$F:$F, 'إدخال المبالغ والتوزيع الآلي'!$A:$A, A30, 'إدخال المبالغ والتوزيع الآلي'!$E:$E, "✔ " &amp; "9149*"))</f>
        <v>0</v>
      </c>
    </row>
    <row r="31" spans="1:7" ht="15" customHeight="1" x14ac:dyDescent="0.2">
      <c r="A31" s="10" t="s">
        <v>278</v>
      </c>
      <c r="B31" s="11" t="s">
        <v>279</v>
      </c>
      <c r="C31" s="14">
        <f>IF(A31="", "", SUMIFS('إدخال المبالغ والتوزيع الآلي'!$F:$F, 'إدخال المبالغ والتوزيع الآلي'!$A:$A, A31, 'إدخال المبالغ والتوزيع الآلي'!$E:$E, "✔ " &amp; "9140*"))</f>
        <v>0</v>
      </c>
      <c r="D31" s="14">
        <f>IF(A31="", "", SUMIFS('إدخال المبالغ والتوزيع الآلي'!$F:$F, 'إدخال المبالغ والتوزيع الآلي'!$A:$A, A31, 'إدخال المبالغ والتوزيع الآلي'!$E:$E, "✔ " &amp; "9141*"))</f>
        <v>0</v>
      </c>
      <c r="E31" s="12">
        <f>IF(A31="", "", SUMIFS('إدخال المبالغ والتوزيع الآلي'!$F:$F, 'إدخال المبالغ والتوزيع الآلي'!$A:$A, A31, 'إدخال المبالغ والتوزيع الآلي'!$E:$E, "✔ " &amp; "9142*"))</f>
        <v>0</v>
      </c>
      <c r="F31" s="12">
        <f>IF(A31="", "", SUMIFS('إدخال المبالغ والتوزيع الآلي'!$F:$F, 'إدخال المبالغ والتوزيع الآلي'!$A:$A, A31, 'إدخال المبالغ والتوزيع الآلي'!$E:$E, "✔ " &amp; "9143*"))</f>
        <v>0</v>
      </c>
      <c r="G31" s="12">
        <f>IF(A31="", "", SUMIFS('إدخال المبالغ والتوزيع الآلي'!$F:$F, 'إدخال المبالغ والتوزيع الآلي'!$A:$A, A31, 'إدخال المبالغ والتوزيع الآلي'!$E:$E, "✔ " &amp; "9149*"))</f>
        <v>0</v>
      </c>
    </row>
    <row r="32" spans="1:7" ht="15" customHeight="1" x14ac:dyDescent="0.2">
      <c r="A32" s="7" t="s">
        <v>280</v>
      </c>
      <c r="B32" s="8" t="s">
        <v>281</v>
      </c>
      <c r="C32" s="9">
        <f>IF(A32="", "", SUMIFS('إدخال المبالغ والتوزيع الآلي'!$F:$F, 'إدخال المبالغ والتوزيع الآلي'!$A:$A, A32, 'إدخال المبالغ والتوزيع الآلي'!$E:$E, "✔ " &amp; "9140*"))</f>
        <v>0</v>
      </c>
      <c r="D32" s="9">
        <f>IF(A32="", "", SUMIFS('إدخال المبالغ والتوزيع الآلي'!$F:$F, 'إدخال المبالغ والتوزيع الآلي'!$A:$A, A32, 'إدخال المبالغ والتوزيع الآلي'!$E:$E, "✔ " &amp; "9141*"))</f>
        <v>0</v>
      </c>
      <c r="E32" s="13">
        <f>IF(A32="", "", SUMIFS('إدخال المبالغ والتوزيع الآلي'!$F:$F, 'إدخال المبالغ والتوزيع الآلي'!$A:$A, A32, 'إدخال المبالغ والتوزيع الآلي'!$E:$E, "✔ " &amp; "9142*"))</f>
        <v>0</v>
      </c>
      <c r="F32" s="9">
        <f>IF(A32="", "", SUMIFS('إدخال المبالغ والتوزيع الآلي'!$F:$F, 'إدخال المبالغ والتوزيع الآلي'!$A:$A, A32, 'إدخال المبالغ والتوزيع الآلي'!$E:$E, "✔ " &amp; "9143*"))</f>
        <v>0</v>
      </c>
      <c r="G32" s="9">
        <f>IF(A32="", "", SUMIFS('إدخال المبالغ والتوزيع الآلي'!$F:$F, 'إدخال المبالغ والتوزيع الآلي'!$A:$A, A32, 'إدخال المبالغ والتوزيع الآلي'!$E:$E, "✔ " &amp; "9149*"))</f>
        <v>0</v>
      </c>
    </row>
    <row r="33" spans="1:7" ht="15" customHeight="1" x14ac:dyDescent="0.2">
      <c r="A33" s="10" t="s">
        <v>381</v>
      </c>
      <c r="B33" s="11" t="s">
        <v>382</v>
      </c>
      <c r="C33" s="12">
        <f>IF(A33="", "", SUMIFS('إدخال المبالغ والتوزيع الآلي'!$F:$F, 'إدخال المبالغ والتوزيع الآلي'!$A:$A, A33, 'إدخال المبالغ والتوزيع الآلي'!$E:$E, "✔ " &amp; "9140*"))</f>
        <v>0</v>
      </c>
      <c r="D33" s="14">
        <f>IF(A33="", "", SUMIFS('إدخال المبالغ والتوزيع الآلي'!$F:$F, 'إدخال المبالغ والتوزيع الآلي'!$A:$A, A33, 'إدخال المبالغ والتوزيع الآلي'!$E:$E, "✔ " &amp; "9141*"))</f>
        <v>0</v>
      </c>
      <c r="E33" s="12">
        <f>IF(A33="", "", SUMIFS('إدخال المبالغ والتوزيع الآلي'!$F:$F, 'إدخال المبالغ والتوزيع الآلي'!$A:$A, A33, 'إدخال المبالغ والتوزيع الآلي'!$E:$E, "✔ " &amp; "9142*"))</f>
        <v>0</v>
      </c>
      <c r="F33" s="14">
        <f>IF(A33="", "", SUMIFS('إدخال المبالغ والتوزيع الآلي'!$F:$F, 'إدخال المبالغ والتوزيع الآلي'!$A:$A, A33, 'إدخال المبالغ والتوزيع الآلي'!$E:$E, "✔ " &amp; "9143*"))</f>
        <v>0</v>
      </c>
      <c r="G33" s="12">
        <f>IF(A33="", "", SUMIFS('إدخال المبالغ والتوزيع الآلي'!$F:$F, 'إدخال المبالغ والتوزيع الآلي'!$A:$A, A33, 'إدخال المبالغ والتوزيع الآلي'!$E:$E, "✔ " &amp; "9149*"))</f>
        <v>0</v>
      </c>
    </row>
    <row r="34" spans="1:7" ht="15" customHeight="1" x14ac:dyDescent="0.2">
      <c r="A34" s="7" t="s">
        <v>162</v>
      </c>
      <c r="B34" s="8" t="s">
        <v>163</v>
      </c>
      <c r="C34" s="13">
        <f>IF(A34="", "", SUMIFS('إدخال المبالغ والتوزيع الآلي'!$F:$F, 'إدخال المبالغ والتوزيع الآلي'!$A:$A, A34, 'إدخال المبالغ والتوزيع الآلي'!$E:$E, "✔ " &amp; "9140*"))</f>
        <v>0</v>
      </c>
      <c r="D34" s="13">
        <f>IF(A34="", "", SUMIFS('إدخال المبالغ والتوزيع الآلي'!$F:$F, 'إدخال المبالغ والتوزيع الآلي'!$A:$A, A34, 'إدخال المبالغ والتوزيع الآلي'!$E:$E, "✔ " &amp; "9141*"))</f>
        <v>0</v>
      </c>
      <c r="E34" s="9">
        <f>IF(A34="", "", SUMIFS('إدخال المبالغ والتوزيع الآلي'!$F:$F, 'إدخال المبالغ والتوزيع الآلي'!$A:$A, A34, 'إدخال المبالغ والتوزيع الآلي'!$E:$E, "✔ " &amp; "9142*"))</f>
        <v>0</v>
      </c>
      <c r="F34" s="13">
        <f>IF(A34="", "", SUMIFS('إدخال المبالغ والتوزيع الآلي'!$F:$F, 'إدخال المبالغ والتوزيع الآلي'!$A:$A, A34, 'إدخال المبالغ والتوزيع الآلي'!$E:$E, "✔ " &amp; "9143*"))</f>
        <v>0</v>
      </c>
      <c r="G34" s="13">
        <f>IF(A34="", "", SUMIFS('إدخال المبالغ والتوزيع الآلي'!$F:$F, 'إدخال المبالغ والتوزيع الآلي'!$A:$A, A34, 'إدخال المبالغ والتوزيع الآلي'!$E:$E, "✔ " &amp; "9149*"))</f>
        <v>0</v>
      </c>
    </row>
    <row r="35" spans="1:7" ht="15" customHeight="1" x14ac:dyDescent="0.2">
      <c r="A35" s="10" t="s">
        <v>122</v>
      </c>
      <c r="B35" s="11" t="s">
        <v>123</v>
      </c>
      <c r="C35" s="14">
        <f>IF(A35="", "", SUMIFS('إدخال المبالغ والتوزيع الآلي'!$F:$F, 'إدخال المبالغ والتوزيع الآلي'!$A:$A, A35, 'إدخال المبالغ والتوزيع الآلي'!$E:$E, "✔ " &amp; "9140*"))</f>
        <v>0</v>
      </c>
      <c r="D35" s="14">
        <f>IF(A35="", "", SUMIFS('إدخال المبالغ والتوزيع الآلي'!$F:$F, 'إدخال المبالغ والتوزيع الآلي'!$A:$A, A35, 'إدخال المبالغ والتوزيع الآلي'!$E:$E, "✔ " &amp; "9141*"))</f>
        <v>0</v>
      </c>
      <c r="E35" s="12">
        <f>IF(A35="", "", SUMIFS('إدخال المبالغ والتوزيع الآلي'!$F:$F, 'إدخال المبالغ والتوزيع الآلي'!$A:$A, A35, 'إدخال المبالغ والتوزيع الآلي'!$E:$E, "✔ " &amp; "9142*"))</f>
        <v>0</v>
      </c>
      <c r="F35" s="14">
        <f>IF(A35="", "", SUMIFS('إدخال المبالغ والتوزيع الآلي'!$F:$F, 'إدخال المبالغ والتوزيع الآلي'!$A:$A, A35, 'إدخال المبالغ والتوزيع الآلي'!$E:$E, "✔ " &amp; "9143*"))</f>
        <v>0</v>
      </c>
      <c r="G35" s="12">
        <f>IF(A35="", "", SUMIFS('إدخال المبالغ والتوزيع الآلي'!$F:$F, 'إدخال المبالغ والتوزيع الآلي'!$A:$A, A35, 'إدخال المبالغ والتوزيع الآلي'!$E:$E, "✔ " &amp; "9149*"))</f>
        <v>0</v>
      </c>
    </row>
    <row r="36" spans="1:7" ht="15" customHeight="1" x14ac:dyDescent="0.2">
      <c r="A36" s="7" t="s">
        <v>127</v>
      </c>
      <c r="B36" s="8" t="s">
        <v>128</v>
      </c>
      <c r="C36" s="13">
        <f>IF(A36="", "", SUMIFS('إدخال المبالغ والتوزيع الآلي'!$F:$F, 'إدخال المبالغ والتوزيع الآلي'!$A:$A, A36, 'إدخال المبالغ والتوزيع الآلي'!$E:$E, "✔ " &amp; "9140*"))</f>
        <v>0</v>
      </c>
      <c r="D36" s="13">
        <f>IF(A36="", "", SUMIFS('إدخال المبالغ والتوزيع الآلي'!$F:$F, 'إدخال المبالغ والتوزيع الآلي'!$A:$A, A36, 'إدخال المبالغ والتوزيع الآلي'!$E:$E, "✔ " &amp; "9141*"))</f>
        <v>0</v>
      </c>
      <c r="E36" s="9">
        <f>IF(A36="", "", SUMIFS('إدخال المبالغ والتوزيع الآلي'!$F:$F, 'إدخال المبالغ والتوزيع الآلي'!$A:$A, A36, 'إدخال المبالغ والتوزيع الآلي'!$E:$E, "✔ " &amp; "9142*"))</f>
        <v>0</v>
      </c>
      <c r="F36" s="13">
        <f>IF(A36="", "", SUMIFS('إدخال المبالغ والتوزيع الآلي'!$F:$F, 'إدخال المبالغ والتوزيع الآلي'!$A:$A, A36, 'إدخال المبالغ والتوزيع الآلي'!$E:$E, "✔ " &amp; "9143*"))</f>
        <v>0</v>
      </c>
      <c r="G36" s="9">
        <f>IF(A36="", "", SUMIFS('إدخال المبالغ والتوزيع الآلي'!$F:$F, 'إدخال المبالغ والتوزيع الآلي'!$A:$A, A36, 'إدخال المبالغ والتوزيع الآلي'!$E:$E, "✔ " &amp; "9149*"))</f>
        <v>0</v>
      </c>
    </row>
  </sheetData>
  <mergeCells count="4">
    <mergeCell ref="A27:G27"/>
    <mergeCell ref="A5:G5"/>
    <mergeCell ref="A1:G1"/>
    <mergeCell ref="C3:G3"/>
  </mergeCells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32"/>
  <sheetViews>
    <sheetView rightToLeft="1" workbookViewId="0"/>
  </sheetViews>
  <sheetFormatPr defaultRowHeight="13.5" x14ac:dyDescent="0.15"/>
  <cols>
    <col min="1" max="1" width="12.01171875" style="15" customWidth="1"/>
    <col min="2" max="2" width="48.0546875" style="15" customWidth="1"/>
    <col min="3" max="7" width="24.02734375" style="15" customWidth="1"/>
  </cols>
  <sheetData>
    <row r="1" spans="1:7" x14ac:dyDescent="0.15">
      <c r="A1" s="37" t="s">
        <v>383</v>
      </c>
      <c r="B1" s="33"/>
      <c r="C1" s="33"/>
      <c r="D1" s="33"/>
      <c r="E1" s="33"/>
      <c r="F1" s="33"/>
      <c r="G1" s="33"/>
    </row>
    <row r="3" spans="1:7" ht="14.25" customHeight="1" x14ac:dyDescent="0.2">
      <c r="A3" s="16" t="s">
        <v>78</v>
      </c>
      <c r="B3" s="16" t="s">
        <v>79</v>
      </c>
      <c r="C3" s="40" t="s">
        <v>384</v>
      </c>
      <c r="D3" s="33"/>
      <c r="E3" s="33"/>
      <c r="F3" s="33"/>
      <c r="G3" s="33"/>
    </row>
    <row r="4" spans="1:7" ht="39.950000000000003" customHeight="1" x14ac:dyDescent="0.2">
      <c r="A4" s="6"/>
      <c r="B4" s="6"/>
      <c r="C4" s="1" t="s">
        <v>385</v>
      </c>
      <c r="D4" s="1" t="s">
        <v>386</v>
      </c>
      <c r="E4" s="1" t="s">
        <v>387</v>
      </c>
      <c r="F4" s="1" t="s">
        <v>388</v>
      </c>
      <c r="G4" s="1" t="s">
        <v>389</v>
      </c>
    </row>
    <row r="5" spans="1:7" x14ac:dyDescent="0.15">
      <c r="A5" s="39" t="s">
        <v>86</v>
      </c>
      <c r="B5" s="33"/>
      <c r="C5" s="33"/>
      <c r="D5" s="33"/>
      <c r="E5" s="33"/>
      <c r="F5" s="33"/>
      <c r="G5" s="33"/>
    </row>
    <row r="6" spans="1:7" ht="15" customHeight="1" x14ac:dyDescent="0.2">
      <c r="A6" s="7" t="s">
        <v>181</v>
      </c>
      <c r="B6" s="8" t="s">
        <v>182</v>
      </c>
      <c r="C6" s="13">
        <f>IF(A6="", "", SUMIFS('إدخال المبالغ والتوزيع الآلي'!$F:$F, 'إدخال المبالغ والتوزيع الآلي'!$A:$A, A6, 'إدخال المبالغ والتوزيع الآلي'!$E:$E, "✔ " &amp; "9150*"))</f>
        <v>0</v>
      </c>
      <c r="D6" s="13">
        <f>IF(A6="", "", SUMIFS('إدخال المبالغ والتوزيع الآلي'!$F:$F, 'إدخال المبالغ والتوزيع الآلي'!$A:$A, A6, 'إدخال المبالغ والتوزيع الآلي'!$E:$E, "✔ " &amp; "9151*"))</f>
        <v>0</v>
      </c>
      <c r="E6" s="13">
        <f>IF(A6="", "", SUMIFS('إدخال المبالغ والتوزيع الآلي'!$F:$F, 'إدخال المبالغ والتوزيع الآلي'!$A:$A, A6, 'إدخال المبالغ والتوزيع الآلي'!$E:$E, "✔ " &amp; "9152*"))</f>
        <v>0</v>
      </c>
      <c r="F6" s="13">
        <f>IF(A6="", "", SUMIFS('إدخال المبالغ والتوزيع الآلي'!$F:$F, 'إدخال المبالغ والتوزيع الآلي'!$A:$A, A6, 'إدخال المبالغ والتوزيع الآلي'!$E:$E, "✔ " &amp; "9153*"))</f>
        <v>0</v>
      </c>
      <c r="G6" s="9">
        <f>IF(A6="", "", SUMIFS('إدخال المبالغ والتوزيع الآلي'!$F:$F, 'إدخال المبالغ والتوزيع الآلي'!$A:$A, A6, 'إدخال المبالغ والتوزيع الآلي'!$E:$E, "✔ " &amp; "9159*"))</f>
        <v>0</v>
      </c>
    </row>
    <row r="7" spans="1:7" ht="15" customHeight="1" x14ac:dyDescent="0.2">
      <c r="A7" s="10" t="s">
        <v>253</v>
      </c>
      <c r="B7" s="11" t="s">
        <v>254</v>
      </c>
      <c r="C7" s="14">
        <f>IF(A7="", "", SUMIFS('إدخال المبالغ والتوزيع الآلي'!$F:$F, 'إدخال المبالغ والتوزيع الآلي'!$A:$A, A7, 'إدخال المبالغ والتوزيع الآلي'!$E:$E, "✔ " &amp; "9150*"))</f>
        <v>0</v>
      </c>
      <c r="D7" s="14">
        <f>IF(A7="", "", SUMIFS('إدخال المبالغ والتوزيع الآلي'!$F:$F, 'إدخال المبالغ والتوزيع الآلي'!$A:$A, A7, 'إدخال المبالغ والتوزيع الآلي'!$E:$E, "✔ " &amp; "9151*"))</f>
        <v>0</v>
      </c>
      <c r="E7" s="14">
        <f>IF(A7="", "", SUMIFS('إدخال المبالغ والتوزيع الآلي'!$F:$F, 'إدخال المبالغ والتوزيع الآلي'!$A:$A, A7, 'إدخال المبالغ والتوزيع الآلي'!$E:$E, "✔ " &amp; "9152*"))</f>
        <v>0</v>
      </c>
      <c r="F7" s="14">
        <f>IF(A7="", "", SUMIFS('إدخال المبالغ والتوزيع الآلي'!$F:$F, 'إدخال المبالغ والتوزيع الآلي'!$A:$A, A7, 'إدخال المبالغ والتوزيع الآلي'!$E:$E, "✔ " &amp; "9153*"))</f>
        <v>0</v>
      </c>
      <c r="G7" s="12">
        <f>IF(A7="", "", SUMIFS('إدخال المبالغ والتوزيع الآلي'!$F:$F, 'إدخال المبالغ والتوزيع الآلي'!$A:$A, A7, 'إدخال المبالغ والتوزيع الآلي'!$E:$E, "✔ " &amp; "9159*"))</f>
        <v>0</v>
      </c>
    </row>
    <row r="8" spans="1:7" ht="15" customHeight="1" x14ac:dyDescent="0.2">
      <c r="A8" s="7" t="s">
        <v>255</v>
      </c>
      <c r="B8" s="8" t="s">
        <v>256</v>
      </c>
      <c r="C8" s="13">
        <f>IF(A8="", "", SUMIFS('إدخال المبالغ والتوزيع الآلي'!$F:$F, 'إدخال المبالغ والتوزيع الآلي'!$A:$A, A8, 'إدخال المبالغ والتوزيع الآلي'!$E:$E, "✔ " &amp; "9150*"))</f>
        <v>0</v>
      </c>
      <c r="D8" s="13">
        <f>IF(A8="", "", SUMIFS('إدخال المبالغ والتوزيع الآلي'!$F:$F, 'إدخال المبالغ والتوزيع الآلي'!$A:$A, A8, 'إدخال المبالغ والتوزيع الآلي'!$E:$E, "✔ " &amp; "9151*"))</f>
        <v>0</v>
      </c>
      <c r="E8" s="13">
        <f>IF(A8="", "", SUMIFS('إدخال المبالغ والتوزيع الآلي'!$F:$F, 'إدخال المبالغ والتوزيع الآلي'!$A:$A, A8, 'إدخال المبالغ والتوزيع الآلي'!$E:$E, "✔ " &amp; "9152*"))</f>
        <v>0</v>
      </c>
      <c r="F8" s="13">
        <f>IF(A8="", "", SUMIFS('إدخال المبالغ والتوزيع الآلي'!$F:$F, 'إدخال المبالغ والتوزيع الآلي'!$A:$A, A8, 'إدخال المبالغ والتوزيع الآلي'!$E:$E, "✔ " &amp; "9153*"))</f>
        <v>0</v>
      </c>
      <c r="G8" s="9">
        <f>IF(A8="", "", SUMIFS('إدخال المبالغ والتوزيع الآلي'!$F:$F, 'إدخال المبالغ والتوزيع الآلي'!$A:$A, A8, 'إدخال المبالغ والتوزيع الآلي'!$E:$E, "✔ " &amp; "9159*"))</f>
        <v>0</v>
      </c>
    </row>
    <row r="9" spans="1:7" ht="15" customHeight="1" x14ac:dyDescent="0.2">
      <c r="A9" s="10" t="s">
        <v>257</v>
      </c>
      <c r="B9" s="11" t="s">
        <v>258</v>
      </c>
      <c r="C9" s="14">
        <f>IF(A9="", "", SUMIFS('إدخال المبالغ والتوزيع الآلي'!$F:$F, 'إدخال المبالغ والتوزيع الآلي'!$A:$A, A9, 'إدخال المبالغ والتوزيع الآلي'!$E:$E, "✔ " &amp; "9150*"))</f>
        <v>0</v>
      </c>
      <c r="D9" s="14">
        <f>IF(A9="", "", SUMIFS('إدخال المبالغ والتوزيع الآلي'!$F:$F, 'إدخال المبالغ والتوزيع الآلي'!$A:$A, A9, 'إدخال المبالغ والتوزيع الآلي'!$E:$E, "✔ " &amp; "9151*"))</f>
        <v>0</v>
      </c>
      <c r="E9" s="14">
        <f>IF(A9="", "", SUMIFS('إدخال المبالغ والتوزيع الآلي'!$F:$F, 'إدخال المبالغ والتوزيع الآلي'!$A:$A, A9, 'إدخال المبالغ والتوزيع الآلي'!$E:$E, "✔ " &amp; "9152*"))</f>
        <v>0</v>
      </c>
      <c r="F9" s="14">
        <f>IF(A9="", "", SUMIFS('إدخال المبالغ والتوزيع الآلي'!$F:$F, 'إدخال المبالغ والتوزيع الآلي'!$A:$A, A9, 'إدخال المبالغ والتوزيع الآلي'!$E:$E, "✔ " &amp; "9153*"))</f>
        <v>0</v>
      </c>
      <c r="G9" s="12">
        <f>IF(A9="", "", SUMIFS('إدخال المبالغ والتوزيع الآلي'!$F:$F, 'إدخال المبالغ والتوزيع الآلي'!$A:$A, A9, 'إدخال المبالغ والتوزيع الآلي'!$E:$E, "✔ " &amp; "9159*"))</f>
        <v>0</v>
      </c>
    </row>
    <row r="10" spans="1:7" ht="15" customHeight="1" x14ac:dyDescent="0.2">
      <c r="A10" s="7" t="s">
        <v>185</v>
      </c>
      <c r="B10" s="8" t="s">
        <v>186</v>
      </c>
      <c r="C10" s="13">
        <f>IF(A10="", "", SUMIFS('إدخال المبالغ والتوزيع الآلي'!$F:$F, 'إدخال المبالغ والتوزيع الآلي'!$A:$A, A10, 'إدخال المبالغ والتوزيع الآلي'!$E:$E, "✔ " &amp; "9150*"))</f>
        <v>0</v>
      </c>
      <c r="D10" s="13">
        <f>IF(A10="", "", SUMIFS('إدخال المبالغ والتوزيع الآلي'!$F:$F, 'إدخال المبالغ والتوزيع الآلي'!$A:$A, A10, 'إدخال المبالغ والتوزيع الآلي'!$E:$E, "✔ " &amp; "9151*"))</f>
        <v>0</v>
      </c>
      <c r="E10" s="13">
        <f>IF(A10="", "", SUMIFS('إدخال المبالغ والتوزيع الآلي'!$F:$F, 'إدخال المبالغ والتوزيع الآلي'!$A:$A, A10, 'إدخال المبالغ والتوزيع الآلي'!$E:$E, "✔ " &amp; "9152*"))</f>
        <v>0</v>
      </c>
      <c r="F10" s="13">
        <f>IF(A10="", "", SUMIFS('إدخال المبالغ والتوزيع الآلي'!$F:$F, 'إدخال المبالغ والتوزيع الآلي'!$A:$A, A10, 'إدخال المبالغ والتوزيع الآلي'!$E:$E, "✔ " &amp; "9153*"))</f>
        <v>0</v>
      </c>
      <c r="G10" s="9">
        <f>IF(A10="", "", SUMIFS('إدخال المبالغ والتوزيع الآلي'!$F:$F, 'إدخال المبالغ والتوزيع الآلي'!$A:$A, A10, 'إدخال المبالغ والتوزيع الآلي'!$E:$E, "✔ " &amp; "9159*"))</f>
        <v>0</v>
      </c>
    </row>
    <row r="11" spans="1:7" ht="15" customHeight="1" x14ac:dyDescent="0.2">
      <c r="A11" s="10" t="s">
        <v>187</v>
      </c>
      <c r="B11" s="11" t="s">
        <v>188</v>
      </c>
      <c r="C11" s="14">
        <f>IF(A11="", "", SUMIFS('إدخال المبالغ والتوزيع الآلي'!$F:$F, 'إدخال المبالغ والتوزيع الآلي'!$A:$A, A11, 'إدخال المبالغ والتوزيع الآلي'!$E:$E, "✔ " &amp; "9150*"))</f>
        <v>0</v>
      </c>
      <c r="D11" s="14">
        <f>IF(A11="", "", SUMIFS('إدخال المبالغ والتوزيع الآلي'!$F:$F, 'إدخال المبالغ والتوزيع الآلي'!$A:$A, A11, 'إدخال المبالغ والتوزيع الآلي'!$E:$E, "✔ " &amp; "9151*"))</f>
        <v>0</v>
      </c>
      <c r="E11" s="14">
        <f>IF(A11="", "", SUMIFS('إدخال المبالغ والتوزيع الآلي'!$F:$F, 'إدخال المبالغ والتوزيع الآلي'!$A:$A, A11, 'إدخال المبالغ والتوزيع الآلي'!$E:$E, "✔ " &amp; "9152*"))</f>
        <v>0</v>
      </c>
      <c r="F11" s="14">
        <f>IF(A11="", "", SUMIFS('إدخال المبالغ والتوزيع الآلي'!$F:$F, 'إدخال المبالغ والتوزيع الآلي'!$A:$A, A11, 'إدخال المبالغ والتوزيع الآلي'!$E:$E, "✔ " &amp; "9153*"))</f>
        <v>0</v>
      </c>
      <c r="G11" s="12">
        <f>IF(A11="", "", SUMIFS('إدخال المبالغ والتوزيع الآلي'!$F:$F, 'إدخال المبالغ والتوزيع الآلي'!$A:$A, A11, 'إدخال المبالغ والتوزيع الآلي'!$E:$E, "✔ " &amp; "9159*"))</f>
        <v>0</v>
      </c>
    </row>
    <row r="12" spans="1:7" ht="15" customHeight="1" x14ac:dyDescent="0.2">
      <c r="A12" s="7" t="s">
        <v>189</v>
      </c>
      <c r="B12" s="8" t="s">
        <v>190</v>
      </c>
      <c r="C12" s="9">
        <f>IF(A12="", "", SUMIFS('إدخال المبالغ والتوزيع الآلي'!$F:$F, 'إدخال المبالغ والتوزيع الآلي'!$A:$A, A12, 'إدخال المبالغ والتوزيع الآلي'!$E:$E, "✔ " &amp; "9150*"))</f>
        <v>0</v>
      </c>
      <c r="D12" s="13">
        <f>IF(A12="", "", SUMIFS('إدخال المبالغ والتوزيع الآلي'!$F:$F, 'إدخال المبالغ والتوزيع الآلي'!$A:$A, A12, 'إدخال المبالغ والتوزيع الآلي'!$E:$E, "✔ " &amp; "9151*"))</f>
        <v>0</v>
      </c>
      <c r="E12" s="9">
        <f>IF(A12="", "", SUMIFS('إدخال المبالغ والتوزيع الآلي'!$F:$F, 'إدخال المبالغ والتوزيع الآلي'!$A:$A, A12, 'إدخال المبالغ والتوزيع الآلي'!$E:$E, "✔ " &amp; "9152*"))</f>
        <v>0</v>
      </c>
      <c r="F12" s="9">
        <f>IF(A12="", "", SUMIFS('إدخال المبالغ والتوزيع الآلي'!$F:$F, 'إدخال المبالغ والتوزيع الآلي'!$A:$A, A12, 'إدخال المبالغ والتوزيع الآلي'!$E:$E, "✔ " &amp; "9153*"))</f>
        <v>0</v>
      </c>
      <c r="G12" s="9">
        <f>IF(A12="", "", SUMIFS('إدخال المبالغ والتوزيع الآلي'!$F:$F, 'إدخال المبالغ والتوزيع الآلي'!$A:$A, A12, 'إدخال المبالغ والتوزيع الآلي'!$E:$E, "✔ " &amp; "9159*"))</f>
        <v>0</v>
      </c>
    </row>
    <row r="13" spans="1:7" ht="15" customHeight="1" x14ac:dyDescent="0.2">
      <c r="A13" s="10" t="s">
        <v>191</v>
      </c>
      <c r="B13" s="11" t="s">
        <v>192</v>
      </c>
      <c r="C13" s="12">
        <f>IF(A13="", "", SUMIFS('إدخال المبالغ والتوزيع الآلي'!$F:$F, 'إدخال المبالغ والتوزيع الآلي'!$A:$A, A13, 'إدخال المبالغ والتوزيع الآلي'!$E:$E, "✔ " &amp; "9150*"))</f>
        <v>0</v>
      </c>
      <c r="D13" s="14">
        <f>IF(A13="", "", SUMIFS('إدخال المبالغ والتوزيع الآلي'!$F:$F, 'إدخال المبالغ والتوزيع الآلي'!$A:$A, A13, 'إدخال المبالغ والتوزيع الآلي'!$E:$E, "✔ " &amp; "9151*"))</f>
        <v>0</v>
      </c>
      <c r="E13" s="14">
        <f>IF(A13="", "", SUMIFS('إدخال المبالغ والتوزيع الآلي'!$F:$F, 'إدخال المبالغ والتوزيع الآلي'!$A:$A, A13, 'إدخال المبالغ والتوزيع الآلي'!$E:$E, "✔ " &amp; "9152*"))</f>
        <v>0</v>
      </c>
      <c r="F13" s="14">
        <f>IF(A13="", "", SUMIFS('إدخال المبالغ والتوزيع الآلي'!$F:$F, 'إدخال المبالغ والتوزيع الآلي'!$A:$A, A13, 'إدخال المبالغ والتوزيع الآلي'!$E:$E, "✔ " &amp; "9153*"))</f>
        <v>0</v>
      </c>
      <c r="G13" s="12">
        <f>IF(A13="", "", SUMIFS('إدخال المبالغ والتوزيع الآلي'!$F:$F, 'إدخال المبالغ والتوزيع الآلي'!$A:$A, A13, 'إدخال المبالغ والتوزيع الآلي'!$E:$E, "✔ " &amp; "9159*"))</f>
        <v>0</v>
      </c>
    </row>
    <row r="14" spans="1:7" ht="15" customHeight="1" x14ac:dyDescent="0.2">
      <c r="A14" s="7" t="s">
        <v>193</v>
      </c>
      <c r="B14" s="8" t="s">
        <v>194</v>
      </c>
      <c r="C14" s="13">
        <f>IF(A14="", "", SUMIFS('إدخال المبالغ والتوزيع الآلي'!$F:$F, 'إدخال المبالغ والتوزيع الآلي'!$A:$A, A14, 'إدخال المبالغ والتوزيع الآلي'!$E:$E, "✔ " &amp; "9150*"))</f>
        <v>0</v>
      </c>
      <c r="D14" s="13">
        <f>IF(A14="", "", SUMIFS('إدخال المبالغ والتوزيع الآلي'!$F:$F, 'إدخال المبالغ والتوزيع الآلي'!$A:$A, A14, 'إدخال المبالغ والتوزيع الآلي'!$E:$E, "✔ " &amp; "9151*"))</f>
        <v>0</v>
      </c>
      <c r="E14" s="13">
        <f>IF(A14="", "", SUMIFS('إدخال المبالغ والتوزيع الآلي'!$F:$F, 'إدخال المبالغ والتوزيع الآلي'!$A:$A, A14, 'إدخال المبالغ والتوزيع الآلي'!$E:$E, "✔ " &amp; "9152*"))</f>
        <v>0</v>
      </c>
      <c r="F14" s="13">
        <f>IF(A14="", "", SUMIFS('إدخال المبالغ والتوزيع الآلي'!$F:$F, 'إدخال المبالغ والتوزيع الآلي'!$A:$A, A14, 'إدخال المبالغ والتوزيع الآلي'!$E:$E, "✔ " &amp; "9153*"))</f>
        <v>0</v>
      </c>
      <c r="G14" s="9">
        <f>IF(A14="", "", SUMIFS('إدخال المبالغ والتوزيع الآلي'!$F:$F, 'إدخال المبالغ والتوزيع الآلي'!$A:$A, A14, 'إدخال المبالغ والتوزيع الآلي'!$E:$E, "✔ " &amp; "9159*"))</f>
        <v>0</v>
      </c>
    </row>
    <row r="15" spans="1:7" ht="15" customHeight="1" x14ac:dyDescent="0.2">
      <c r="A15" s="10" t="s">
        <v>197</v>
      </c>
      <c r="B15" s="11" t="s">
        <v>198</v>
      </c>
      <c r="C15" s="14">
        <f>IF(A15="", "", SUMIFS('إدخال المبالغ والتوزيع الآلي'!$F:$F, 'إدخال المبالغ والتوزيع الآلي'!$A:$A, A15, 'إدخال المبالغ والتوزيع الآلي'!$E:$E, "✔ " &amp; "9150*"))</f>
        <v>0</v>
      </c>
      <c r="D15" s="14">
        <f>IF(A15="", "", SUMIFS('إدخال المبالغ والتوزيع الآلي'!$F:$F, 'إدخال المبالغ والتوزيع الآلي'!$A:$A, A15, 'إدخال المبالغ والتوزيع الآلي'!$E:$E, "✔ " &amp; "9151*"))</f>
        <v>0</v>
      </c>
      <c r="E15" s="14">
        <f>IF(A15="", "", SUMIFS('إدخال المبالغ والتوزيع الآلي'!$F:$F, 'إدخال المبالغ والتوزيع الآلي'!$A:$A, A15, 'إدخال المبالغ والتوزيع الآلي'!$E:$E, "✔ " &amp; "9152*"))</f>
        <v>0</v>
      </c>
      <c r="F15" s="14">
        <f>IF(A15="", "", SUMIFS('إدخال المبالغ والتوزيع الآلي'!$F:$F, 'إدخال المبالغ والتوزيع الآلي'!$A:$A, A15, 'إدخال المبالغ والتوزيع الآلي'!$E:$E, "✔ " &amp; "9153*"))</f>
        <v>0</v>
      </c>
      <c r="G15" s="12">
        <f>IF(A15="", "", SUMIFS('إدخال المبالغ والتوزيع الآلي'!$F:$F, 'إدخال المبالغ والتوزيع الآلي'!$A:$A, A15, 'إدخال المبالغ والتوزيع الآلي'!$E:$E, "✔ " &amp; "9159*"))</f>
        <v>0</v>
      </c>
    </row>
    <row r="16" spans="1:7" ht="15" customHeight="1" x14ac:dyDescent="0.2">
      <c r="A16" s="7" t="s">
        <v>199</v>
      </c>
      <c r="B16" s="8" t="s">
        <v>200</v>
      </c>
      <c r="C16" s="13">
        <f>IF(A16="", "", SUMIFS('إدخال المبالغ والتوزيع الآلي'!$F:$F, 'إدخال المبالغ والتوزيع الآلي'!$A:$A, A16, 'إدخال المبالغ والتوزيع الآلي'!$E:$E, "✔ " &amp; "9150*"))</f>
        <v>0</v>
      </c>
      <c r="D16" s="13">
        <f>IF(A16="", "", SUMIFS('إدخال المبالغ والتوزيع الآلي'!$F:$F, 'إدخال المبالغ والتوزيع الآلي'!$A:$A, A16, 'إدخال المبالغ والتوزيع الآلي'!$E:$E, "✔ " &amp; "9151*"))</f>
        <v>0</v>
      </c>
      <c r="E16" s="13">
        <f>IF(A16="", "", SUMIFS('إدخال المبالغ والتوزيع الآلي'!$F:$F, 'إدخال المبالغ والتوزيع الآلي'!$A:$A, A16, 'إدخال المبالغ والتوزيع الآلي'!$E:$E, "✔ " &amp; "9152*"))</f>
        <v>0</v>
      </c>
      <c r="F16" s="13">
        <f>IF(A16="", "", SUMIFS('إدخال المبالغ والتوزيع الآلي'!$F:$F, 'إدخال المبالغ والتوزيع الآلي'!$A:$A, A16, 'إدخال المبالغ والتوزيع الآلي'!$E:$E, "✔ " &amp; "9153*"))</f>
        <v>0</v>
      </c>
      <c r="G16" s="9">
        <f>IF(A16="", "", SUMIFS('إدخال المبالغ والتوزيع الآلي'!$F:$F, 'إدخال المبالغ والتوزيع الآلي'!$A:$A, A16, 'إدخال المبالغ والتوزيع الآلي'!$E:$E, "✔ " &amp; "9159*"))</f>
        <v>0</v>
      </c>
    </row>
    <row r="17" spans="1:7" ht="15" customHeight="1" x14ac:dyDescent="0.2">
      <c r="A17" s="10" t="s">
        <v>259</v>
      </c>
      <c r="B17" s="11" t="s">
        <v>260</v>
      </c>
      <c r="C17" s="14">
        <f>IF(A17="", "", SUMIFS('إدخال المبالغ والتوزيع الآلي'!$F:$F, 'إدخال المبالغ والتوزيع الآلي'!$A:$A, A17, 'إدخال المبالغ والتوزيع الآلي'!$E:$E, "✔ " &amp; "9150*"))</f>
        <v>0</v>
      </c>
      <c r="D17" s="14">
        <f>IF(A17="", "", SUMIFS('إدخال المبالغ والتوزيع الآلي'!$F:$F, 'إدخال المبالغ والتوزيع الآلي'!$A:$A, A17, 'إدخال المبالغ والتوزيع الآلي'!$E:$E, "✔ " &amp; "9151*"))</f>
        <v>0</v>
      </c>
      <c r="E17" s="14">
        <f>IF(A17="", "", SUMIFS('إدخال المبالغ والتوزيع الآلي'!$F:$F, 'إدخال المبالغ والتوزيع الآلي'!$A:$A, A17, 'إدخال المبالغ والتوزيع الآلي'!$E:$E, "✔ " &amp; "9152*"))</f>
        <v>0</v>
      </c>
      <c r="F17" s="14">
        <f>IF(A17="", "", SUMIFS('إدخال المبالغ والتوزيع الآلي'!$F:$F, 'إدخال المبالغ والتوزيع الآلي'!$A:$A, A17, 'إدخال المبالغ والتوزيع الآلي'!$E:$E, "✔ " &amp; "9153*"))</f>
        <v>0</v>
      </c>
      <c r="G17" s="12">
        <f>IF(A17="", "", SUMIFS('إدخال المبالغ والتوزيع الآلي'!$F:$F, 'إدخال المبالغ والتوزيع الآلي'!$A:$A, A17, 'إدخال المبالغ والتوزيع الآلي'!$E:$E, "✔ " &amp; "9159*"))</f>
        <v>0</v>
      </c>
    </row>
    <row r="18" spans="1:7" ht="15" customHeight="1" x14ac:dyDescent="0.2">
      <c r="A18" s="7" t="s">
        <v>261</v>
      </c>
      <c r="B18" s="8" t="s">
        <v>262</v>
      </c>
      <c r="C18" s="13">
        <f>IF(A18="", "", SUMIFS('إدخال المبالغ والتوزيع الآلي'!$F:$F, 'إدخال المبالغ والتوزيع الآلي'!$A:$A, A18, 'إدخال المبالغ والتوزيع الآلي'!$E:$E, "✔ " &amp; "9150*"))</f>
        <v>0</v>
      </c>
      <c r="D18" s="13">
        <f>IF(A18="", "", SUMIFS('إدخال المبالغ والتوزيع الآلي'!$F:$F, 'إدخال المبالغ والتوزيع الآلي'!$A:$A, A18, 'إدخال المبالغ والتوزيع الآلي'!$E:$E, "✔ " &amp; "9151*"))</f>
        <v>0</v>
      </c>
      <c r="E18" s="13">
        <f>IF(A18="", "", SUMIFS('إدخال المبالغ والتوزيع الآلي'!$F:$F, 'إدخال المبالغ والتوزيع الآلي'!$A:$A, A18, 'إدخال المبالغ والتوزيع الآلي'!$E:$E, "✔ " &amp; "9152*"))</f>
        <v>0</v>
      </c>
      <c r="F18" s="13">
        <f>IF(A18="", "", SUMIFS('إدخال المبالغ والتوزيع الآلي'!$F:$F, 'إدخال المبالغ والتوزيع الآلي'!$A:$A, A18, 'إدخال المبالغ والتوزيع الآلي'!$E:$E, "✔ " &amp; "9153*"))</f>
        <v>0</v>
      </c>
      <c r="G18" s="9">
        <f>IF(A18="", "", SUMIFS('إدخال المبالغ والتوزيع الآلي'!$F:$F, 'إدخال المبالغ والتوزيع الآلي'!$A:$A, A18, 'إدخال المبالغ والتوزيع الآلي'!$E:$E, "✔ " &amp; "9159*"))</f>
        <v>0</v>
      </c>
    </row>
    <row r="19" spans="1:7" ht="15" customHeight="1" x14ac:dyDescent="0.2">
      <c r="A19" s="10" t="s">
        <v>213</v>
      </c>
      <c r="B19" s="11" t="s">
        <v>214</v>
      </c>
      <c r="C19" s="12">
        <f>IF(A19="", "", SUMIFS('إدخال المبالغ والتوزيع الآلي'!$F:$F, 'إدخال المبالغ والتوزيع الآلي'!$A:$A, A19, 'إدخال المبالغ والتوزيع الآلي'!$E:$E, "✔ " &amp; "9150*"))</f>
        <v>0</v>
      </c>
      <c r="D19" s="14">
        <f>IF(A19="", "", SUMIFS('إدخال المبالغ والتوزيع الآلي'!$F:$F, 'إدخال المبالغ والتوزيع الآلي'!$A:$A, A19, 'إدخال المبالغ والتوزيع الآلي'!$E:$E, "✔ " &amp; "9151*"))</f>
        <v>0</v>
      </c>
      <c r="E19" s="12">
        <f>IF(A19="", "", SUMIFS('إدخال المبالغ والتوزيع الآلي'!$F:$F, 'إدخال المبالغ والتوزيع الآلي'!$A:$A, A19, 'إدخال المبالغ والتوزيع الآلي'!$E:$E, "✔ " &amp; "9152*"))</f>
        <v>0</v>
      </c>
      <c r="F19" s="12">
        <f>IF(A19="", "", SUMIFS('إدخال المبالغ والتوزيع الآلي'!$F:$F, 'إدخال المبالغ والتوزيع الآلي'!$A:$A, A19, 'إدخال المبالغ والتوزيع الآلي'!$E:$E, "✔ " &amp; "9153*"))</f>
        <v>0</v>
      </c>
      <c r="G19" s="12">
        <f>IF(A19="", "", SUMIFS('إدخال المبالغ والتوزيع الآلي'!$F:$F, 'إدخال المبالغ والتوزيع الآلي'!$A:$A, A19, 'إدخال المبالغ والتوزيع الآلي'!$E:$E, "✔ " &amp; "9159*"))</f>
        <v>0</v>
      </c>
    </row>
    <row r="20" spans="1:7" ht="15" customHeight="1" x14ac:dyDescent="0.2">
      <c r="A20" s="7" t="s">
        <v>215</v>
      </c>
      <c r="B20" s="8" t="s">
        <v>216</v>
      </c>
      <c r="C20" s="13">
        <f>IF(A20="", "", SUMIFS('إدخال المبالغ والتوزيع الآلي'!$F:$F, 'إدخال المبالغ والتوزيع الآلي'!$A:$A, A20, 'إدخال المبالغ والتوزيع الآلي'!$E:$E, "✔ " &amp; "9150*"))</f>
        <v>0</v>
      </c>
      <c r="D20" s="13">
        <f>IF(A20="", "", SUMIFS('إدخال المبالغ والتوزيع الآلي'!$F:$F, 'إدخال المبالغ والتوزيع الآلي'!$A:$A, A20, 'إدخال المبالغ والتوزيع الآلي'!$E:$E, "✔ " &amp; "9151*"))</f>
        <v>0</v>
      </c>
      <c r="E20" s="13">
        <f>IF(A20="", "", SUMIFS('إدخال المبالغ والتوزيع الآلي'!$F:$F, 'إدخال المبالغ والتوزيع الآلي'!$A:$A, A20, 'إدخال المبالغ والتوزيع الآلي'!$E:$E, "✔ " &amp; "9152*"))</f>
        <v>0</v>
      </c>
      <c r="F20" s="13">
        <f>IF(A20="", "", SUMIFS('إدخال المبالغ والتوزيع الآلي'!$F:$F, 'إدخال المبالغ والتوزيع الآلي'!$A:$A, A20, 'إدخال المبالغ والتوزيع الآلي'!$E:$E, "✔ " &amp; "9153*"))</f>
        <v>0</v>
      </c>
      <c r="G20" s="9">
        <f>IF(A20="", "", SUMIFS('إدخال المبالغ والتوزيع الآلي'!$F:$F, 'إدخال المبالغ والتوزيع الآلي'!$A:$A, A20, 'إدخال المبالغ والتوزيع الآلي'!$E:$E, "✔ " &amp; "9159*"))</f>
        <v>0</v>
      </c>
    </row>
    <row r="21" spans="1:7" ht="15" customHeight="1" x14ac:dyDescent="0.2">
      <c r="A21" s="10" t="s">
        <v>217</v>
      </c>
      <c r="B21" s="11" t="s">
        <v>218</v>
      </c>
      <c r="C21" s="14">
        <f>IF(A21="", "", SUMIFS('إدخال المبالغ والتوزيع الآلي'!$F:$F, 'إدخال المبالغ والتوزيع الآلي'!$A:$A, A21, 'إدخال المبالغ والتوزيع الآلي'!$E:$E, "✔ " &amp; "9150*"))</f>
        <v>0</v>
      </c>
      <c r="D21" s="14">
        <f>IF(A21="", "", SUMIFS('إدخال المبالغ والتوزيع الآلي'!$F:$F, 'إدخال المبالغ والتوزيع الآلي'!$A:$A, A21, 'إدخال المبالغ والتوزيع الآلي'!$E:$E, "✔ " &amp; "9151*"))</f>
        <v>0</v>
      </c>
      <c r="E21" s="14">
        <f>IF(A21="", "", SUMIFS('إدخال المبالغ والتوزيع الآلي'!$F:$F, 'إدخال المبالغ والتوزيع الآلي'!$A:$A, A21, 'إدخال المبالغ والتوزيع الآلي'!$E:$E, "✔ " &amp; "9152*"))</f>
        <v>0</v>
      </c>
      <c r="F21" s="14">
        <f>IF(A21="", "", SUMIFS('إدخال المبالغ والتوزيع الآلي'!$F:$F, 'إدخال المبالغ والتوزيع الآلي'!$A:$A, A21, 'إدخال المبالغ والتوزيع الآلي'!$E:$E, "✔ " &amp; "9153*"))</f>
        <v>0</v>
      </c>
      <c r="G21" s="12">
        <f>IF(A21="", "", SUMIFS('إدخال المبالغ والتوزيع الآلي'!$F:$F, 'إدخال المبالغ والتوزيع الآلي'!$A:$A, A21, 'إدخال المبالغ والتوزيع الآلي'!$E:$E, "✔ " &amp; "9159*"))</f>
        <v>0</v>
      </c>
    </row>
    <row r="22" spans="1:7" ht="15" customHeight="1" x14ac:dyDescent="0.2">
      <c r="A22" s="7" t="s">
        <v>221</v>
      </c>
      <c r="B22" s="8" t="s">
        <v>222</v>
      </c>
      <c r="C22" s="9">
        <f>IF(A22="", "", SUMIFS('إدخال المبالغ والتوزيع الآلي'!$F:$F, 'إدخال المبالغ والتوزيع الآلي'!$A:$A, A22, 'إدخال المبالغ والتوزيع الآلي'!$E:$E, "✔ " &amp; "9150*"))</f>
        <v>0</v>
      </c>
      <c r="D22" s="13">
        <f>IF(A22="", "", SUMIFS('إدخال المبالغ والتوزيع الآلي'!$F:$F, 'إدخال المبالغ والتوزيع الآلي'!$A:$A, A22, 'إدخال المبالغ والتوزيع الآلي'!$E:$E, "✔ " &amp; "9151*"))</f>
        <v>0</v>
      </c>
      <c r="E22" s="9">
        <f>IF(A22="", "", SUMIFS('إدخال المبالغ والتوزيع الآلي'!$F:$F, 'إدخال المبالغ والتوزيع الآلي'!$A:$A, A22, 'إدخال المبالغ والتوزيع الآلي'!$E:$E, "✔ " &amp; "9152*"))</f>
        <v>0</v>
      </c>
      <c r="F22" s="13">
        <f>IF(A22="", "", SUMIFS('إدخال المبالغ والتوزيع الآلي'!$F:$F, 'إدخال المبالغ والتوزيع الآلي'!$A:$A, A22, 'إدخال المبالغ والتوزيع الآلي'!$E:$E, "✔ " &amp; "9153*"))</f>
        <v>0</v>
      </c>
      <c r="G22" s="9">
        <f>IF(A22="", "", SUMIFS('إدخال المبالغ والتوزيع الآلي'!$F:$F, 'إدخال المبالغ والتوزيع الآلي'!$A:$A, A22, 'إدخال المبالغ والتوزيع الآلي'!$E:$E, "✔ " &amp; "9159*"))</f>
        <v>0</v>
      </c>
    </row>
    <row r="23" spans="1:7" ht="15" customHeight="1" x14ac:dyDescent="0.2">
      <c r="A23" s="10" t="s">
        <v>350</v>
      </c>
      <c r="B23" s="11" t="s">
        <v>351</v>
      </c>
      <c r="C23" s="12">
        <f>IF(A23="", "", SUMIFS('إدخال المبالغ والتوزيع الآلي'!$F:$F, 'إدخال المبالغ والتوزيع الآلي'!$A:$A, A23, 'إدخال المبالغ والتوزيع الآلي'!$E:$E, "✔ " &amp; "9150*"))</f>
        <v>0</v>
      </c>
      <c r="D23" s="12">
        <f>IF(A23="", "", SUMIFS('إدخال المبالغ والتوزيع الآلي'!$F:$F, 'إدخال المبالغ والتوزيع الآلي'!$A:$A, A23, 'إدخال المبالغ والتوزيع الآلي'!$E:$E, "✔ " &amp; "9151*"))</f>
        <v>0</v>
      </c>
      <c r="E23" s="12">
        <f>IF(A23="", "", SUMIFS('إدخال المبالغ والتوزيع الآلي'!$F:$F, 'إدخال المبالغ والتوزيع الآلي'!$A:$A, A23, 'إدخال المبالغ والتوزيع الآلي'!$E:$E, "✔ " &amp; "9152*"))</f>
        <v>0</v>
      </c>
      <c r="F23" s="12">
        <f>IF(A23="", "", SUMIFS('إدخال المبالغ والتوزيع الآلي'!$F:$F, 'إدخال المبالغ والتوزيع الآلي'!$A:$A, A23, 'إدخال المبالغ والتوزيع الآلي'!$E:$E, "✔ " &amp; "9153*"))</f>
        <v>0</v>
      </c>
      <c r="G23" s="14">
        <f>IF(A23="", "", SUMIFS('إدخال المبالغ والتوزيع الآلي'!$F:$F, 'إدخال المبالغ والتوزيع الآلي'!$A:$A, A23, 'إدخال المبالغ والتوزيع الآلي'!$E:$E, "✔ " &amp; "9159*"))</f>
        <v>0</v>
      </c>
    </row>
    <row r="24" spans="1:7" ht="15" customHeight="1" x14ac:dyDescent="0.2">
      <c r="A24" s="7" t="s">
        <v>375</v>
      </c>
      <c r="B24" s="8" t="s">
        <v>376</v>
      </c>
      <c r="C24" s="9">
        <f>IF(A24="", "", SUMIFS('إدخال المبالغ والتوزيع الآلي'!$F:$F, 'إدخال المبالغ والتوزيع الآلي'!$A:$A, A24, 'إدخال المبالغ والتوزيع الآلي'!$E:$E, "✔ " &amp; "9150*"))</f>
        <v>0</v>
      </c>
      <c r="D24" s="9">
        <f>IF(A24="", "", SUMIFS('إدخال المبالغ والتوزيع الآلي'!$F:$F, 'إدخال المبالغ والتوزيع الآلي'!$A:$A, A24, 'إدخال المبالغ والتوزيع الآلي'!$E:$E, "✔ " &amp; "9151*"))</f>
        <v>0</v>
      </c>
      <c r="E24" s="9">
        <f>IF(A24="", "", SUMIFS('إدخال المبالغ والتوزيع الآلي'!$F:$F, 'إدخال المبالغ والتوزيع الآلي'!$A:$A, A24, 'إدخال المبالغ والتوزيع الآلي'!$E:$E, "✔ " &amp; "9152*"))</f>
        <v>0</v>
      </c>
      <c r="F24" s="9">
        <f>IF(A24="", "", SUMIFS('إدخال المبالغ والتوزيع الآلي'!$F:$F, 'إدخال المبالغ والتوزيع الآلي'!$A:$A, A24, 'إدخال المبالغ والتوزيع الآلي'!$E:$E, "✔ " &amp; "9153*"))</f>
        <v>0</v>
      </c>
      <c r="G24" s="13">
        <f>IF(A24="", "", SUMIFS('إدخال المبالغ والتوزيع الآلي'!$F:$F, 'إدخال المبالغ والتوزيع الآلي'!$A:$A, A24, 'إدخال المبالغ والتوزيع الآلي'!$E:$E, "✔ " &amp; "9159*"))</f>
        <v>0</v>
      </c>
    </row>
    <row r="25" spans="1:7" ht="15" customHeight="1" x14ac:dyDescent="0.2">
      <c r="A25" s="10" t="s">
        <v>101</v>
      </c>
      <c r="B25" s="11" t="s">
        <v>102</v>
      </c>
      <c r="C25" s="14">
        <f>IF(A25="", "", SUMIFS('إدخال المبالغ والتوزيع الآلي'!$F:$F, 'إدخال المبالغ والتوزيع الآلي'!$A:$A, A25, 'إدخال المبالغ والتوزيع الآلي'!$E:$E, "✔ " &amp; "9150*"))</f>
        <v>0</v>
      </c>
      <c r="D25" s="14">
        <f>IF(A25="", "", SUMIFS('إدخال المبالغ والتوزيع الآلي'!$F:$F, 'إدخال المبالغ والتوزيع الآلي'!$A:$A, A25, 'إدخال المبالغ والتوزيع الآلي'!$E:$E, "✔ " &amp; "9151*"))</f>
        <v>0</v>
      </c>
      <c r="E25" s="14">
        <f>IF(A25="", "", SUMIFS('إدخال المبالغ والتوزيع الآلي'!$F:$F, 'إدخال المبالغ والتوزيع الآلي'!$A:$A, A25, 'إدخال المبالغ والتوزيع الآلي'!$E:$E, "✔ " &amp; "9152*"))</f>
        <v>0</v>
      </c>
      <c r="F25" s="14">
        <f>IF(A25="", "", SUMIFS('إدخال المبالغ والتوزيع الآلي'!$F:$F, 'إدخال المبالغ والتوزيع الآلي'!$A:$A, A25, 'إدخال المبالغ والتوزيع الآلي'!$E:$E, "✔ " &amp; "9153*"))</f>
        <v>0</v>
      </c>
      <c r="G25" s="14">
        <f>IF(A25="", "", SUMIFS('إدخال المبالغ والتوزيع الآلي'!$F:$F, 'إدخال المبالغ والتوزيع الآلي'!$A:$A, A25, 'إدخال المبالغ والتوزيع الآلي'!$E:$E, "✔ " &amp; "9159*"))</f>
        <v>0</v>
      </c>
    </row>
    <row r="26" spans="1:7" ht="15" customHeight="1" x14ac:dyDescent="0.2">
      <c r="A26" s="7" t="s">
        <v>105</v>
      </c>
      <c r="B26" s="8" t="s">
        <v>390</v>
      </c>
      <c r="C26" s="13">
        <f>IF(A26="", "", SUMIFS('إدخال المبالغ والتوزيع الآلي'!$F:$F, 'إدخال المبالغ والتوزيع الآلي'!$A:$A, A26, 'إدخال المبالغ والتوزيع الآلي'!$E:$E, "✔ " &amp; "9150*"))</f>
        <v>0</v>
      </c>
      <c r="D26" s="13">
        <f>IF(A26="", "", SUMIFS('إدخال المبالغ والتوزيع الآلي'!$F:$F, 'إدخال المبالغ والتوزيع الآلي'!$A:$A, A26, 'إدخال المبالغ والتوزيع الآلي'!$E:$E, "✔ " &amp; "9151*"))</f>
        <v>0</v>
      </c>
      <c r="E26" s="13">
        <f>IF(A26="", "", SUMIFS('إدخال المبالغ والتوزيع الآلي'!$F:$F, 'إدخال المبالغ والتوزيع الآلي'!$A:$A, A26, 'إدخال المبالغ والتوزيع الآلي'!$E:$E, "✔ " &amp; "9152*"))</f>
        <v>0</v>
      </c>
      <c r="F26" s="13">
        <f>IF(A26="", "", SUMIFS('إدخال المبالغ والتوزيع الآلي'!$F:$F, 'إدخال المبالغ والتوزيع الآلي'!$A:$A, A26, 'إدخال المبالغ والتوزيع الآلي'!$E:$E, "✔ " &amp; "9153*"))</f>
        <v>0</v>
      </c>
      <c r="G26" s="13">
        <f>IF(A26="", "", SUMIFS('إدخال المبالغ والتوزيع الآلي'!$F:$F, 'إدخال المبالغ والتوزيع الآلي'!$A:$A, A26, 'إدخال المبالغ والتوزيع الآلي'!$E:$E, "✔ " &amp; "9159*"))</f>
        <v>0</v>
      </c>
    </row>
    <row r="27" spans="1:7" x14ac:dyDescent="0.15">
      <c r="A27" s="39" t="s">
        <v>111</v>
      </c>
      <c r="B27" s="33"/>
      <c r="C27" s="33"/>
      <c r="D27" s="33"/>
      <c r="E27" s="33"/>
      <c r="F27" s="33"/>
      <c r="G27" s="33"/>
    </row>
    <row r="28" spans="1:7" ht="15" customHeight="1" x14ac:dyDescent="0.2">
      <c r="A28" s="7" t="s">
        <v>237</v>
      </c>
      <c r="B28" s="8" t="s">
        <v>238</v>
      </c>
      <c r="C28" s="13">
        <f>IF(A28="", "", SUMIFS('إدخال المبالغ والتوزيع الآلي'!$F:$F, 'إدخال المبالغ والتوزيع الآلي'!$A:$A, A28, 'إدخال المبالغ والتوزيع الآلي'!$E:$E, "✔ " &amp; "9150*"))</f>
        <v>0</v>
      </c>
      <c r="D28" s="13">
        <f>IF(A28="", "", SUMIFS('إدخال المبالغ والتوزيع الآلي'!$F:$F, 'إدخال المبالغ والتوزيع الآلي'!$A:$A, A28, 'إدخال المبالغ والتوزيع الآلي'!$E:$E, "✔ " &amp; "9151*"))</f>
        <v>0</v>
      </c>
      <c r="E28" s="9">
        <f>IF(A28="", "", SUMIFS('إدخال المبالغ والتوزيع الآلي'!$F:$F, 'إدخال المبالغ والتوزيع الآلي'!$A:$A, A28, 'إدخال المبالغ والتوزيع الآلي'!$E:$E, "✔ " &amp; "9152*"))</f>
        <v>0</v>
      </c>
      <c r="F28" s="13">
        <f>IF(A28="", "", SUMIFS('إدخال المبالغ والتوزيع الآلي'!$F:$F, 'إدخال المبالغ والتوزيع الآلي'!$A:$A, A28, 'إدخال المبالغ والتوزيع الآلي'!$E:$E, "✔ " &amp; "9153*"))</f>
        <v>0</v>
      </c>
      <c r="G28" s="9">
        <f>IF(A28="", "", SUMIFS('إدخال المبالغ والتوزيع الآلي'!$F:$F, 'إدخال المبالغ والتوزيع الآلي'!$A:$A, A28, 'إدخال المبالغ والتوزيع الآلي'!$E:$E, "✔ " &amp; "9159*"))</f>
        <v>0</v>
      </c>
    </row>
    <row r="29" spans="1:7" ht="15" customHeight="1" x14ac:dyDescent="0.2">
      <c r="A29" s="10" t="s">
        <v>391</v>
      </c>
      <c r="B29" s="11" t="s">
        <v>392</v>
      </c>
      <c r="C29" s="14">
        <f>IF(A29="", "", SUMIFS('إدخال المبالغ والتوزيع الآلي'!$F:$F, 'إدخال المبالغ والتوزيع الآلي'!$A:$A, A29, 'إدخال المبالغ والتوزيع الآلي'!$E:$E, "✔ " &amp; "9150*"))</f>
        <v>0</v>
      </c>
      <c r="D29" s="12">
        <f>IF(A29="", "", SUMIFS('إدخال المبالغ والتوزيع الآلي'!$F:$F, 'إدخال المبالغ والتوزيع الآلي'!$A:$A, A29, 'إدخال المبالغ والتوزيع الآلي'!$E:$E, "✔ " &amp; "9151*"))</f>
        <v>0</v>
      </c>
      <c r="E29" s="12">
        <f>IF(A29="", "", SUMIFS('إدخال المبالغ والتوزيع الآلي'!$F:$F, 'إدخال المبالغ والتوزيع الآلي'!$A:$A, A29, 'إدخال المبالغ والتوزيع الآلي'!$E:$E, "✔ " &amp; "9152*"))</f>
        <v>0</v>
      </c>
      <c r="F29" s="12">
        <f>IF(A29="", "", SUMIFS('إدخال المبالغ والتوزيع الآلي'!$F:$F, 'إدخال المبالغ والتوزيع الآلي'!$A:$A, A29, 'إدخال المبالغ والتوزيع الآلي'!$E:$E, "✔ " &amp; "9153*"))</f>
        <v>0</v>
      </c>
      <c r="G29" s="12">
        <f>IF(A29="", "", SUMIFS('إدخال المبالغ والتوزيع الآلي'!$F:$F, 'إدخال المبالغ والتوزيع الآلي'!$A:$A, A29, 'إدخال المبالغ والتوزيع الآلي'!$E:$E, "✔ " &amp; "9159*"))</f>
        <v>0</v>
      </c>
    </row>
    <row r="30" spans="1:7" ht="15" customHeight="1" x14ac:dyDescent="0.2">
      <c r="A30" s="7" t="s">
        <v>162</v>
      </c>
      <c r="B30" s="8" t="s">
        <v>163</v>
      </c>
      <c r="C30" s="13">
        <f>IF(A30="", "", SUMIFS('إدخال المبالغ والتوزيع الآلي'!$F:$F, 'إدخال المبالغ والتوزيع الآلي'!$A:$A, A30, 'إدخال المبالغ والتوزيع الآلي'!$E:$E, "✔ " &amp; "9150*"))</f>
        <v>0</v>
      </c>
      <c r="D30" s="13">
        <f>IF(A30="", "", SUMIFS('إدخال المبالغ والتوزيع الآلي'!$F:$F, 'إدخال المبالغ والتوزيع الآلي'!$A:$A, A30, 'إدخال المبالغ والتوزيع الآلي'!$E:$E, "✔ " &amp; "9151*"))</f>
        <v>0</v>
      </c>
      <c r="E30" s="13">
        <f>IF(A30="", "", SUMIFS('إدخال المبالغ والتوزيع الآلي'!$F:$F, 'إدخال المبالغ والتوزيع الآلي'!$A:$A, A30, 'إدخال المبالغ والتوزيع الآلي'!$E:$E, "✔ " &amp; "9152*"))</f>
        <v>0</v>
      </c>
      <c r="F30" s="13">
        <f>IF(A30="", "", SUMIFS('إدخال المبالغ والتوزيع الآلي'!$F:$F, 'إدخال المبالغ والتوزيع الآلي'!$A:$A, A30, 'إدخال المبالغ والتوزيع الآلي'!$E:$E, "✔ " &amp; "9153*"))</f>
        <v>0</v>
      </c>
      <c r="G30" s="13">
        <f>IF(A30="", "", SUMIFS('إدخال المبالغ والتوزيع الآلي'!$F:$F, 'إدخال المبالغ والتوزيع الآلي'!$A:$A, A30, 'إدخال المبالغ والتوزيع الآلي'!$E:$E, "✔ " &amp; "9159*"))</f>
        <v>0</v>
      </c>
    </row>
    <row r="31" spans="1:7" ht="15" customHeight="1" x14ac:dyDescent="0.2">
      <c r="A31" s="10" t="s">
        <v>122</v>
      </c>
      <c r="B31" s="11" t="s">
        <v>123</v>
      </c>
      <c r="C31" s="14">
        <f>IF(A31="", "", SUMIFS('إدخال المبالغ والتوزيع الآلي'!$F:$F, 'إدخال المبالغ والتوزيع الآلي'!$A:$A, A31, 'إدخال المبالغ والتوزيع الآلي'!$E:$E, "✔ " &amp; "9150*"))</f>
        <v>0</v>
      </c>
      <c r="D31" s="14">
        <f>IF(A31="", "", SUMIFS('إدخال المبالغ والتوزيع الآلي'!$F:$F, 'إدخال المبالغ والتوزيع الآلي'!$A:$A, A31, 'إدخال المبالغ والتوزيع الآلي'!$E:$E, "✔ " &amp; "9151*"))</f>
        <v>0</v>
      </c>
      <c r="E31" s="14">
        <f>IF(A31="", "", SUMIFS('إدخال المبالغ والتوزيع الآلي'!$F:$F, 'إدخال المبالغ والتوزيع الآلي'!$A:$A, A31, 'إدخال المبالغ والتوزيع الآلي'!$E:$E, "✔ " &amp; "9152*"))</f>
        <v>0</v>
      </c>
      <c r="F31" s="14">
        <f>IF(A31="", "", SUMIFS('إدخال المبالغ والتوزيع الآلي'!$F:$F, 'إدخال المبالغ والتوزيع الآلي'!$A:$A, A31, 'إدخال المبالغ والتوزيع الآلي'!$E:$E, "✔ " &amp; "9153*"))</f>
        <v>0</v>
      </c>
      <c r="G31" s="14">
        <f>IF(A31="", "", SUMIFS('إدخال المبالغ والتوزيع الآلي'!$F:$F, 'إدخال المبالغ والتوزيع الآلي'!$A:$A, A31, 'إدخال المبالغ والتوزيع الآلي'!$E:$E, "✔ " &amp; "9159*"))</f>
        <v>0</v>
      </c>
    </row>
    <row r="32" spans="1:7" ht="15" customHeight="1" x14ac:dyDescent="0.2">
      <c r="A32" s="7" t="s">
        <v>127</v>
      </c>
      <c r="B32" s="8" t="s">
        <v>393</v>
      </c>
      <c r="C32" s="13">
        <f>IF(A32="", "", SUMIFS('إدخال المبالغ والتوزيع الآلي'!$F:$F, 'إدخال المبالغ والتوزيع الآلي'!$A:$A, A32, 'إدخال المبالغ والتوزيع الآلي'!$E:$E, "✔ " &amp; "9150*"))</f>
        <v>0</v>
      </c>
      <c r="D32" s="13">
        <f>IF(A32="", "", SUMIFS('إدخال المبالغ والتوزيع الآلي'!$F:$F, 'إدخال المبالغ والتوزيع الآلي'!$A:$A, A32, 'إدخال المبالغ والتوزيع الآلي'!$E:$E, "✔ " &amp; "9151*"))</f>
        <v>0</v>
      </c>
      <c r="E32" s="13">
        <f>IF(A32="", "", SUMIFS('إدخال المبالغ والتوزيع الآلي'!$F:$F, 'إدخال المبالغ والتوزيع الآلي'!$A:$A, A32, 'إدخال المبالغ والتوزيع الآلي'!$E:$E, "✔ " &amp; "9152*"))</f>
        <v>0</v>
      </c>
      <c r="F32" s="13">
        <f>IF(A32="", "", SUMIFS('إدخال المبالغ والتوزيع الآلي'!$F:$F, 'إدخال المبالغ والتوزيع الآلي'!$A:$A, A32, 'إدخال المبالغ والتوزيع الآلي'!$E:$E, "✔ " &amp; "9153*"))</f>
        <v>0</v>
      </c>
      <c r="G32" s="13">
        <f>IF(A32="", "", SUMIFS('إدخال المبالغ والتوزيع الآلي'!$F:$F, 'إدخال المبالغ والتوزيع الآلي'!$A:$A, A32, 'إدخال المبالغ والتوزيع الآلي'!$E:$E, "✔ " &amp; "9159*"))</f>
        <v>0</v>
      </c>
    </row>
  </sheetData>
  <mergeCells count="4">
    <mergeCell ref="A27:G27"/>
    <mergeCell ref="A5:G5"/>
    <mergeCell ref="A1:G1"/>
    <mergeCell ref="C3:G3"/>
  </mergeCells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30"/>
  <sheetViews>
    <sheetView rightToLeft="1" workbookViewId="0"/>
  </sheetViews>
  <sheetFormatPr defaultRowHeight="13.5" x14ac:dyDescent="0.15"/>
  <cols>
    <col min="1" max="1" width="12.01171875" style="15" customWidth="1"/>
    <col min="2" max="2" width="48.0546875" style="15" customWidth="1"/>
    <col min="3" max="6" width="24.02734375" style="15" customWidth="1"/>
  </cols>
  <sheetData>
    <row r="1" spans="1:6" x14ac:dyDescent="0.15">
      <c r="A1" s="37" t="s">
        <v>394</v>
      </c>
      <c r="B1" s="33"/>
      <c r="C1" s="33"/>
      <c r="D1" s="33"/>
      <c r="E1" s="33"/>
      <c r="F1" s="33"/>
    </row>
    <row r="3" spans="1:6" ht="14.25" customHeight="1" x14ac:dyDescent="0.2">
      <c r="A3" s="16" t="s">
        <v>78</v>
      </c>
      <c r="B3" s="16" t="s">
        <v>79</v>
      </c>
      <c r="C3" s="40" t="s">
        <v>395</v>
      </c>
      <c r="D3" s="33"/>
      <c r="E3" s="33"/>
      <c r="F3" s="33"/>
    </row>
    <row r="4" spans="1:6" ht="39.950000000000003" customHeight="1" x14ac:dyDescent="0.2">
      <c r="A4" s="6"/>
      <c r="B4" s="6"/>
      <c r="C4" s="1" t="s">
        <v>396</v>
      </c>
      <c r="D4" s="1" t="s">
        <v>397</v>
      </c>
      <c r="E4" s="1" t="s">
        <v>398</v>
      </c>
      <c r="F4" s="1" t="s">
        <v>399</v>
      </c>
    </row>
    <row r="5" spans="1:6" x14ac:dyDescent="0.15">
      <c r="A5" s="39" t="s">
        <v>86</v>
      </c>
      <c r="B5" s="33"/>
      <c r="C5" s="33"/>
      <c r="D5" s="33"/>
      <c r="E5" s="33"/>
      <c r="F5" s="33"/>
    </row>
    <row r="6" spans="1:6" ht="15" customHeight="1" x14ac:dyDescent="0.2">
      <c r="A6" s="7" t="s">
        <v>249</v>
      </c>
      <c r="B6" s="8" t="s">
        <v>250</v>
      </c>
      <c r="C6" s="13">
        <f>IF(A6="", "", SUMIFS('إدخال المبالغ والتوزيع الآلي'!$F:$F, 'إدخال المبالغ والتوزيع الآلي'!$A:$A, A6, 'إدخال المبالغ والتوزيع الآلي'!$E:$E, "✔ " &amp; "9160*"))</f>
        <v>0</v>
      </c>
      <c r="D6" s="13">
        <f>IF(A6="", "", SUMIFS('إدخال المبالغ والتوزيع الآلي'!$F:$F, 'إدخال المبالغ والتوزيع الآلي'!$A:$A, A6, 'إدخال المبالغ والتوزيع الآلي'!$E:$E, "✔ " &amp; "9161*"))</f>
        <v>0</v>
      </c>
      <c r="E6" s="13">
        <f>IF(A6="", "", SUMIFS('إدخال المبالغ والتوزيع الآلي'!$F:$F, 'إدخال المبالغ والتوزيع الآلي'!$A:$A, A6, 'إدخال المبالغ والتوزيع الآلي'!$E:$E, "✔ " &amp; "9162*"))</f>
        <v>0</v>
      </c>
      <c r="F6" s="9">
        <f>IF(A6="", "", SUMIFS('إدخال المبالغ والتوزيع الآلي'!$F:$F, 'إدخال المبالغ والتوزيع الآلي'!$A:$A, A6, 'إدخال المبالغ والتوزيع الآلي'!$E:$E, "✔ " &amp; "9169*"))</f>
        <v>0</v>
      </c>
    </row>
    <row r="7" spans="1:6" ht="15" customHeight="1" x14ac:dyDescent="0.2">
      <c r="A7" s="10" t="s">
        <v>251</v>
      </c>
      <c r="B7" s="11" t="s">
        <v>252</v>
      </c>
      <c r="C7" s="12">
        <f>IF(A7="", "", SUMIFS('إدخال المبالغ والتوزيع الآلي'!$F:$F, 'إدخال المبالغ والتوزيع الآلي'!$A:$A, A7, 'إدخال المبالغ والتوزيع الآلي'!$E:$E, "✔ " &amp; "9160*"))</f>
        <v>0</v>
      </c>
      <c r="D7" s="12">
        <f>IF(A7="", "", SUMIFS('إدخال المبالغ والتوزيع الآلي'!$F:$F, 'إدخال المبالغ والتوزيع الآلي'!$A:$A, A7, 'إدخال المبالغ والتوزيع الآلي'!$E:$E, "✔ " &amp; "9161*"))</f>
        <v>0</v>
      </c>
      <c r="E7" s="14">
        <f>IF(A7="", "", SUMIFS('إدخال المبالغ والتوزيع الآلي'!$F:$F, 'إدخال المبالغ والتوزيع الآلي'!$A:$A, A7, 'إدخال المبالغ والتوزيع الآلي'!$E:$E, "✔ " &amp; "9162*"))</f>
        <v>0</v>
      </c>
      <c r="F7" s="12">
        <f>IF(A7="", "", SUMIFS('إدخال المبالغ والتوزيع الآلي'!$F:$F, 'إدخال المبالغ والتوزيع الآلي'!$A:$A, A7, 'إدخال المبالغ والتوزيع الآلي'!$E:$E, "✔ " &amp; "9169*"))</f>
        <v>0</v>
      </c>
    </row>
    <row r="8" spans="1:6" ht="15" customHeight="1" x14ac:dyDescent="0.2">
      <c r="A8" s="7" t="s">
        <v>253</v>
      </c>
      <c r="B8" s="8" t="s">
        <v>254</v>
      </c>
      <c r="C8" s="13">
        <f>IF(A8="", "", SUMIFS('إدخال المبالغ والتوزيع الآلي'!$F:$F, 'إدخال المبالغ والتوزيع الآلي'!$A:$A, A8, 'إدخال المبالغ والتوزيع الآلي'!$E:$E, "✔ " &amp; "9160*"))</f>
        <v>0</v>
      </c>
      <c r="D8" s="13">
        <f>IF(A8="", "", SUMIFS('إدخال المبالغ والتوزيع الآلي'!$F:$F, 'إدخال المبالغ والتوزيع الآلي'!$A:$A, A8, 'إدخال المبالغ والتوزيع الآلي'!$E:$E, "✔ " &amp; "9161*"))</f>
        <v>0</v>
      </c>
      <c r="E8" s="13">
        <f>IF(A8="", "", SUMIFS('إدخال المبالغ والتوزيع الآلي'!$F:$F, 'إدخال المبالغ والتوزيع الآلي'!$A:$A, A8, 'إدخال المبالغ والتوزيع الآلي'!$E:$E, "✔ " &amp; "9162*"))</f>
        <v>0</v>
      </c>
      <c r="F8" s="13">
        <f>IF(A8="", "", SUMIFS('إدخال المبالغ والتوزيع الآلي'!$F:$F, 'إدخال المبالغ والتوزيع الآلي'!$A:$A, A8, 'إدخال المبالغ والتوزيع الآلي'!$E:$E, "✔ " &amp; "9169*"))</f>
        <v>0</v>
      </c>
    </row>
    <row r="9" spans="1:6" ht="15" customHeight="1" x14ac:dyDescent="0.2">
      <c r="A9" s="10" t="s">
        <v>255</v>
      </c>
      <c r="B9" s="11" t="s">
        <v>256</v>
      </c>
      <c r="C9" s="14">
        <f>IF(A9="", "", SUMIFS('إدخال المبالغ والتوزيع الآلي'!$F:$F, 'إدخال المبالغ والتوزيع الآلي'!$A:$A, A9, 'إدخال المبالغ والتوزيع الآلي'!$E:$E, "✔ " &amp; "9160*"))</f>
        <v>0</v>
      </c>
      <c r="D9" s="14">
        <f>IF(A9="", "", SUMIFS('إدخال المبالغ والتوزيع الآلي'!$F:$F, 'إدخال المبالغ والتوزيع الآلي'!$A:$A, A9, 'إدخال المبالغ والتوزيع الآلي'!$E:$E, "✔ " &amp; "9161*"))</f>
        <v>0</v>
      </c>
      <c r="E9" s="14">
        <f>IF(A9="", "", SUMIFS('إدخال المبالغ والتوزيع الآلي'!$F:$F, 'إدخال المبالغ والتوزيع الآلي'!$A:$A, A9, 'إدخال المبالغ والتوزيع الآلي'!$E:$E, "✔ " &amp; "9162*"))</f>
        <v>0</v>
      </c>
      <c r="F9" s="14">
        <f>IF(A9="", "", SUMIFS('إدخال المبالغ والتوزيع الآلي'!$F:$F, 'إدخال المبالغ والتوزيع الآلي'!$A:$A, A9, 'إدخال المبالغ والتوزيع الآلي'!$E:$E, "✔ " &amp; "9169*"))</f>
        <v>0</v>
      </c>
    </row>
    <row r="10" spans="1:6" ht="15" customHeight="1" x14ac:dyDescent="0.2">
      <c r="A10" s="7" t="s">
        <v>257</v>
      </c>
      <c r="B10" s="8" t="s">
        <v>258</v>
      </c>
      <c r="C10" s="13">
        <f>IF(A10="", "", SUMIFS('إدخال المبالغ والتوزيع الآلي'!$F:$F, 'إدخال المبالغ والتوزيع الآلي'!$A:$A, A10, 'إدخال المبالغ والتوزيع الآلي'!$E:$E, "✔ " &amp; "9160*"))</f>
        <v>0</v>
      </c>
      <c r="D10" s="13">
        <f>IF(A10="", "", SUMIFS('إدخال المبالغ والتوزيع الآلي'!$F:$F, 'إدخال المبالغ والتوزيع الآلي'!$A:$A, A10, 'إدخال المبالغ والتوزيع الآلي'!$E:$E, "✔ " &amp; "9161*"))</f>
        <v>0</v>
      </c>
      <c r="E10" s="13">
        <f>IF(A10="", "", SUMIFS('إدخال المبالغ والتوزيع الآلي'!$F:$F, 'إدخال المبالغ والتوزيع الآلي'!$A:$A, A10, 'إدخال المبالغ والتوزيع الآلي'!$E:$E, "✔ " &amp; "9162*"))</f>
        <v>0</v>
      </c>
      <c r="F10" s="9">
        <f>IF(A10="", "", SUMIFS('إدخال المبالغ والتوزيع الآلي'!$F:$F, 'إدخال المبالغ والتوزيع الآلي'!$A:$A, A10, 'إدخال المبالغ والتوزيع الآلي'!$E:$E, "✔ " &amp; "9169*"))</f>
        <v>0</v>
      </c>
    </row>
    <row r="11" spans="1:6" ht="15" customHeight="1" x14ac:dyDescent="0.2">
      <c r="A11" s="10" t="s">
        <v>348</v>
      </c>
      <c r="B11" s="11" t="s">
        <v>349</v>
      </c>
      <c r="C11" s="12">
        <f>IF(A11="", "", SUMIFS('إدخال المبالغ والتوزيع الآلي'!$F:$F, 'إدخال المبالغ والتوزيع الآلي'!$A:$A, A11, 'إدخال المبالغ والتوزيع الآلي'!$E:$E, "✔ " &amp; "9160*"))</f>
        <v>0</v>
      </c>
      <c r="D11" s="14">
        <f>IF(A11="", "", SUMIFS('إدخال المبالغ والتوزيع الآلي'!$F:$F, 'إدخال المبالغ والتوزيع الآلي'!$A:$A, A11, 'إدخال المبالغ والتوزيع الآلي'!$E:$E, "✔ " &amp; "9161*"))</f>
        <v>0</v>
      </c>
      <c r="E11" s="12">
        <f>IF(A11="", "", SUMIFS('إدخال المبالغ والتوزيع الآلي'!$F:$F, 'إدخال المبالغ والتوزيع الآلي'!$A:$A, A11, 'إدخال المبالغ والتوزيع الآلي'!$E:$E, "✔ " &amp; "9162*"))</f>
        <v>0</v>
      </c>
      <c r="F11" s="12">
        <f>IF(A11="", "", SUMIFS('إدخال المبالغ والتوزيع الآلي'!$F:$F, 'إدخال المبالغ والتوزيع الآلي'!$A:$A, A11, 'إدخال المبالغ والتوزيع الآلي'!$E:$E, "✔ " &amp; "9169*"))</f>
        <v>0</v>
      </c>
    </row>
    <row r="12" spans="1:6" ht="15" customHeight="1" x14ac:dyDescent="0.2">
      <c r="A12" s="7" t="s">
        <v>185</v>
      </c>
      <c r="B12" s="8" t="s">
        <v>186</v>
      </c>
      <c r="C12" s="9">
        <f>IF(A12="", "", SUMIFS('إدخال المبالغ والتوزيع الآلي'!$F:$F, 'إدخال المبالغ والتوزيع الآلي'!$A:$A, A12, 'إدخال المبالغ والتوزيع الآلي'!$E:$E, "✔ " &amp; "9160*"))</f>
        <v>0</v>
      </c>
      <c r="D12" s="13">
        <f>IF(A12="", "", SUMIFS('إدخال المبالغ والتوزيع الآلي'!$F:$F, 'إدخال المبالغ والتوزيع الآلي'!$A:$A, A12, 'إدخال المبالغ والتوزيع الآلي'!$E:$E, "✔ " &amp; "9161*"))</f>
        <v>0</v>
      </c>
      <c r="E12" s="9">
        <f>IF(A12="", "", SUMIFS('إدخال المبالغ والتوزيع الآلي'!$F:$F, 'إدخال المبالغ والتوزيع الآلي'!$A:$A, A12, 'إدخال المبالغ والتوزيع الآلي'!$E:$E, "✔ " &amp; "9162*"))</f>
        <v>0</v>
      </c>
      <c r="F12" s="9">
        <f>IF(A12="", "", SUMIFS('إدخال المبالغ والتوزيع الآلي'!$F:$F, 'إدخال المبالغ والتوزيع الآلي'!$A:$A, A12, 'إدخال المبالغ والتوزيع الآلي'!$E:$E, "✔ " &amp; "9169*"))</f>
        <v>0</v>
      </c>
    </row>
    <row r="13" spans="1:6" ht="15" customHeight="1" x14ac:dyDescent="0.2">
      <c r="A13" s="10" t="s">
        <v>187</v>
      </c>
      <c r="B13" s="11" t="s">
        <v>188</v>
      </c>
      <c r="C13" s="12">
        <f>IF(A13="", "", SUMIFS('إدخال المبالغ والتوزيع الآلي'!$F:$F, 'إدخال المبالغ والتوزيع الآلي'!$A:$A, A13, 'إدخال المبالغ والتوزيع الآلي'!$E:$E, "✔ " &amp; "9160*"))</f>
        <v>0</v>
      </c>
      <c r="D13" s="14">
        <f>IF(A13="", "", SUMIFS('إدخال المبالغ والتوزيع الآلي'!$F:$F, 'إدخال المبالغ والتوزيع الآلي'!$A:$A, A13, 'إدخال المبالغ والتوزيع الآلي'!$E:$E, "✔ " &amp; "9161*"))</f>
        <v>0</v>
      </c>
      <c r="E13" s="12">
        <f>IF(A13="", "", SUMIFS('إدخال المبالغ والتوزيع الآلي'!$F:$F, 'إدخال المبالغ والتوزيع الآلي'!$A:$A, A13, 'إدخال المبالغ والتوزيع الآلي'!$E:$E, "✔ " &amp; "9162*"))</f>
        <v>0</v>
      </c>
      <c r="F13" s="12">
        <f>IF(A13="", "", SUMIFS('إدخال المبالغ والتوزيع الآلي'!$F:$F, 'إدخال المبالغ والتوزيع الآلي'!$A:$A, A13, 'إدخال المبالغ والتوزيع الآلي'!$E:$E, "✔ " &amp; "9169*"))</f>
        <v>0</v>
      </c>
    </row>
    <row r="14" spans="1:6" ht="15" customHeight="1" x14ac:dyDescent="0.2">
      <c r="A14" s="7" t="s">
        <v>191</v>
      </c>
      <c r="B14" s="8" t="s">
        <v>192</v>
      </c>
      <c r="C14" s="9">
        <f>IF(A14="", "", SUMIFS('إدخال المبالغ والتوزيع الآلي'!$F:$F, 'إدخال المبالغ والتوزيع الآلي'!$A:$A, A14, 'إدخال المبالغ والتوزيع الآلي'!$E:$E, "✔ " &amp; "9160*"))</f>
        <v>0</v>
      </c>
      <c r="D14" s="13">
        <f>IF(A14="", "", SUMIFS('إدخال المبالغ والتوزيع الآلي'!$F:$F, 'إدخال المبالغ والتوزيع الآلي'!$A:$A, A14, 'إدخال المبالغ والتوزيع الآلي'!$E:$E, "✔ " &amp; "9161*"))</f>
        <v>0</v>
      </c>
      <c r="E14" s="9">
        <f>IF(A14="", "", SUMIFS('إدخال المبالغ والتوزيع الآلي'!$F:$F, 'إدخال المبالغ والتوزيع الآلي'!$A:$A, A14, 'إدخال المبالغ والتوزيع الآلي'!$E:$E, "✔ " &amp; "9162*"))</f>
        <v>0</v>
      </c>
      <c r="F14" s="9">
        <f>IF(A14="", "", SUMIFS('إدخال المبالغ والتوزيع الآلي'!$F:$F, 'إدخال المبالغ والتوزيع الآلي'!$A:$A, A14, 'إدخال المبالغ والتوزيع الآلي'!$E:$E, "✔ " &amp; "9169*"))</f>
        <v>0</v>
      </c>
    </row>
    <row r="15" spans="1:6" ht="15" customHeight="1" x14ac:dyDescent="0.2">
      <c r="A15" s="10" t="s">
        <v>193</v>
      </c>
      <c r="B15" s="11" t="s">
        <v>194</v>
      </c>
      <c r="C15" s="14">
        <f>IF(A15="", "", SUMIFS('إدخال المبالغ والتوزيع الآلي'!$F:$F, 'إدخال المبالغ والتوزيع الآلي'!$A:$A, A15, 'إدخال المبالغ والتوزيع الآلي'!$E:$E, "✔ " &amp; "9160*"))</f>
        <v>0</v>
      </c>
      <c r="D15" s="14">
        <f>IF(A15="", "", SUMIFS('إدخال المبالغ والتوزيع الآلي'!$F:$F, 'إدخال المبالغ والتوزيع الآلي'!$A:$A, A15, 'إدخال المبالغ والتوزيع الآلي'!$E:$E, "✔ " &amp; "9161*"))</f>
        <v>0</v>
      </c>
      <c r="E15" s="14">
        <f>IF(A15="", "", SUMIFS('إدخال المبالغ والتوزيع الآلي'!$F:$F, 'إدخال المبالغ والتوزيع الآلي'!$A:$A, A15, 'إدخال المبالغ والتوزيع الآلي'!$E:$E, "✔ " &amp; "9162*"))</f>
        <v>0</v>
      </c>
      <c r="F15" s="14">
        <f>IF(A15="", "", SUMIFS('إدخال المبالغ والتوزيع الآلي'!$F:$F, 'إدخال المبالغ والتوزيع الآلي'!$A:$A, A15, 'إدخال المبالغ والتوزيع الآلي'!$E:$E, "✔ " &amp; "9169*"))</f>
        <v>0</v>
      </c>
    </row>
    <row r="16" spans="1:6" ht="15" customHeight="1" x14ac:dyDescent="0.2">
      <c r="A16" s="7" t="s">
        <v>197</v>
      </c>
      <c r="B16" s="8" t="s">
        <v>198</v>
      </c>
      <c r="C16" s="13">
        <f>IF(A16="", "", SUMIFS('إدخال المبالغ والتوزيع الآلي'!$F:$F, 'إدخال المبالغ والتوزيع الآلي'!$A:$A, A16, 'إدخال المبالغ والتوزيع الآلي'!$E:$E, "✔ " &amp; "9160*"))</f>
        <v>0</v>
      </c>
      <c r="D16" s="13">
        <f>IF(A16="", "", SUMIFS('إدخال المبالغ والتوزيع الآلي'!$F:$F, 'إدخال المبالغ والتوزيع الآلي'!$A:$A, A16, 'إدخال المبالغ والتوزيع الآلي'!$E:$E, "✔ " &amp; "9161*"))</f>
        <v>0</v>
      </c>
      <c r="E16" s="13">
        <f>IF(A16="", "", SUMIFS('إدخال المبالغ والتوزيع الآلي'!$F:$F, 'إدخال المبالغ والتوزيع الآلي'!$A:$A, A16, 'إدخال المبالغ والتوزيع الآلي'!$E:$E, "✔ " &amp; "9162*"))</f>
        <v>0</v>
      </c>
      <c r="F16" s="13">
        <f>IF(A16="", "", SUMIFS('إدخال المبالغ والتوزيع الآلي'!$F:$F, 'إدخال المبالغ والتوزيع الآلي'!$A:$A, A16, 'إدخال المبالغ والتوزيع الآلي'!$E:$E, "✔ " &amp; "9169*"))</f>
        <v>0</v>
      </c>
    </row>
    <row r="17" spans="1:6" ht="15" customHeight="1" x14ac:dyDescent="0.2">
      <c r="A17" s="10" t="s">
        <v>199</v>
      </c>
      <c r="B17" s="11" t="s">
        <v>200</v>
      </c>
      <c r="C17" s="14">
        <f>IF(A17="", "", SUMIFS('إدخال المبالغ والتوزيع الآلي'!$F:$F, 'إدخال المبالغ والتوزيع الآلي'!$A:$A, A17, 'إدخال المبالغ والتوزيع الآلي'!$E:$E, "✔ " &amp; "9160*"))</f>
        <v>0</v>
      </c>
      <c r="D17" s="14">
        <f>IF(A17="", "", SUMIFS('إدخال المبالغ والتوزيع الآلي'!$F:$F, 'إدخال المبالغ والتوزيع الآلي'!$A:$A, A17, 'إدخال المبالغ والتوزيع الآلي'!$E:$E, "✔ " &amp; "9161*"))</f>
        <v>0</v>
      </c>
      <c r="E17" s="14">
        <f>IF(A17="", "", SUMIFS('إدخال المبالغ والتوزيع الآلي'!$F:$F, 'إدخال المبالغ والتوزيع الآلي'!$A:$A, A17, 'إدخال المبالغ والتوزيع الآلي'!$E:$E, "✔ " &amp; "9162*"))</f>
        <v>0</v>
      </c>
      <c r="F17" s="14">
        <f>IF(A17="", "", SUMIFS('إدخال المبالغ والتوزيع الآلي'!$F:$F, 'إدخال المبالغ والتوزيع الآلي'!$A:$A, A17, 'إدخال المبالغ والتوزيع الآلي'!$E:$E, "✔ " &amp; "9169*"))</f>
        <v>0</v>
      </c>
    </row>
    <row r="18" spans="1:6" ht="15" customHeight="1" x14ac:dyDescent="0.2">
      <c r="A18" s="7" t="s">
        <v>259</v>
      </c>
      <c r="B18" s="8" t="s">
        <v>260</v>
      </c>
      <c r="C18" s="13">
        <f>IF(A18="", "", SUMIFS('إدخال المبالغ والتوزيع الآلي'!$F:$F, 'إدخال المبالغ والتوزيع الآلي'!$A:$A, A18, 'إدخال المبالغ والتوزيع الآلي'!$E:$E, "✔ " &amp; "9160*"))</f>
        <v>0</v>
      </c>
      <c r="D18" s="13">
        <f>IF(A18="", "", SUMIFS('إدخال المبالغ والتوزيع الآلي'!$F:$F, 'إدخال المبالغ والتوزيع الآلي'!$A:$A, A18, 'إدخال المبالغ والتوزيع الآلي'!$E:$E, "✔ " &amp; "9161*"))</f>
        <v>0</v>
      </c>
      <c r="E18" s="13">
        <f>IF(A18="", "", SUMIFS('إدخال المبالغ والتوزيع الآلي'!$F:$F, 'إدخال المبالغ والتوزيع الآلي'!$A:$A, A18, 'إدخال المبالغ والتوزيع الآلي'!$E:$E, "✔ " &amp; "9162*"))</f>
        <v>0</v>
      </c>
      <c r="F18" s="13">
        <f>IF(A18="", "", SUMIFS('إدخال المبالغ والتوزيع الآلي'!$F:$F, 'إدخال المبالغ والتوزيع الآلي'!$A:$A, A18, 'إدخال المبالغ والتوزيع الآلي'!$E:$E, "✔ " &amp; "9169*"))</f>
        <v>0</v>
      </c>
    </row>
    <row r="19" spans="1:6" ht="15" customHeight="1" x14ac:dyDescent="0.2">
      <c r="A19" s="10" t="s">
        <v>261</v>
      </c>
      <c r="B19" s="11" t="s">
        <v>262</v>
      </c>
      <c r="C19" s="14">
        <f>IF(A19="", "", SUMIFS('إدخال المبالغ والتوزيع الآلي'!$F:$F, 'إدخال المبالغ والتوزيع الآلي'!$A:$A, A19, 'إدخال المبالغ والتوزيع الآلي'!$E:$E, "✔ " &amp; "9160*"))</f>
        <v>0</v>
      </c>
      <c r="D19" s="14">
        <f>IF(A19="", "", SUMIFS('إدخال المبالغ والتوزيع الآلي'!$F:$F, 'إدخال المبالغ والتوزيع الآلي'!$A:$A, A19, 'إدخال المبالغ والتوزيع الآلي'!$E:$E, "✔ " &amp; "9161*"))</f>
        <v>0</v>
      </c>
      <c r="E19" s="14">
        <f>IF(A19="", "", SUMIFS('إدخال المبالغ والتوزيع الآلي'!$F:$F, 'إدخال المبالغ والتوزيع الآلي'!$A:$A, A19, 'إدخال المبالغ والتوزيع الآلي'!$E:$E, "✔ " &amp; "9162*"))</f>
        <v>0</v>
      </c>
      <c r="F19" s="14">
        <f>IF(A19="", "", SUMIFS('إدخال المبالغ والتوزيع الآلي'!$F:$F, 'إدخال المبالغ والتوزيع الآلي'!$A:$A, A19, 'إدخال المبالغ والتوزيع الآلي'!$E:$E, "✔ " &amp; "9169*"))</f>
        <v>0</v>
      </c>
    </row>
    <row r="20" spans="1:6" ht="15" customHeight="1" x14ac:dyDescent="0.2">
      <c r="A20" s="7" t="s">
        <v>203</v>
      </c>
      <c r="B20" s="8" t="s">
        <v>204</v>
      </c>
      <c r="C20" s="9">
        <f>IF(A20="", "", SUMIFS('إدخال المبالغ والتوزيع الآلي'!$F:$F, 'إدخال المبالغ والتوزيع الآلي'!$A:$A, A20, 'إدخال المبالغ والتوزيع الآلي'!$E:$E, "✔ " &amp; "9160*"))</f>
        <v>0</v>
      </c>
      <c r="D20" s="9">
        <f>IF(A20="", "", SUMIFS('إدخال المبالغ والتوزيع الآلي'!$F:$F, 'إدخال المبالغ والتوزيع الآلي'!$A:$A, A20, 'إدخال المبالغ والتوزيع الآلي'!$E:$E, "✔ " &amp; "9161*"))</f>
        <v>0</v>
      </c>
      <c r="E20" s="13">
        <f>IF(A20="", "", SUMIFS('إدخال المبالغ والتوزيع الآلي'!$F:$F, 'إدخال المبالغ والتوزيع الآلي'!$A:$A, A20, 'إدخال المبالغ والتوزيع الآلي'!$E:$E, "✔ " &amp; "9162*"))</f>
        <v>0</v>
      </c>
      <c r="F20" s="13">
        <f>IF(A20="", "", SUMIFS('إدخال المبالغ والتوزيع الآلي'!$F:$F, 'إدخال المبالغ والتوزيع الآلي'!$A:$A, A20, 'إدخال المبالغ والتوزيع الآلي'!$E:$E, "✔ " &amp; "9169*"))</f>
        <v>0</v>
      </c>
    </row>
    <row r="21" spans="1:6" ht="15" customHeight="1" x14ac:dyDescent="0.2">
      <c r="A21" s="10" t="s">
        <v>375</v>
      </c>
      <c r="B21" s="11" t="s">
        <v>376</v>
      </c>
      <c r="C21" s="14">
        <f>IF(A21="", "", SUMIFS('إدخال المبالغ والتوزيع الآلي'!$F:$F, 'إدخال المبالغ والتوزيع الآلي'!$A:$A, A21, 'إدخال المبالغ والتوزيع الآلي'!$E:$E, "✔ " &amp; "9160*"))</f>
        <v>0</v>
      </c>
      <c r="D21" s="14">
        <f>IF(A21="", "", SUMIFS('إدخال المبالغ والتوزيع الآلي'!$F:$F, 'إدخال المبالغ والتوزيع الآلي'!$A:$A, A21, 'إدخال المبالغ والتوزيع الآلي'!$E:$E, "✔ " &amp; "9161*"))</f>
        <v>0</v>
      </c>
      <c r="E21" s="14">
        <f>IF(A21="", "", SUMIFS('إدخال المبالغ والتوزيع الآلي'!$F:$F, 'إدخال المبالغ والتوزيع الآلي'!$A:$A, A21, 'إدخال المبالغ والتوزيع الآلي'!$E:$E, "✔ " &amp; "9162*"))</f>
        <v>0</v>
      </c>
      <c r="F21" s="12">
        <f>IF(A21="", "", SUMIFS('إدخال المبالغ والتوزيع الآلي'!$F:$F, 'إدخال المبالغ والتوزيع الآلي'!$A:$A, A21, 'إدخال المبالغ والتوزيع الآلي'!$E:$E, "✔ " &amp; "9169*"))</f>
        <v>0</v>
      </c>
    </row>
    <row r="22" spans="1:6" ht="15" customHeight="1" x14ac:dyDescent="0.2">
      <c r="A22" s="7" t="s">
        <v>354</v>
      </c>
      <c r="B22" s="8" t="s">
        <v>102</v>
      </c>
      <c r="C22" s="13">
        <f>IF(A22="", "", SUMIFS('إدخال المبالغ والتوزيع الآلي'!$F:$F, 'إدخال المبالغ والتوزيع الآلي'!$A:$A, A22, 'إدخال المبالغ والتوزيع الآلي'!$E:$E, "✔ " &amp; "9160*"))</f>
        <v>0</v>
      </c>
      <c r="D22" s="13">
        <f>IF(A22="", "", SUMIFS('إدخال المبالغ والتوزيع الآلي'!$F:$F, 'إدخال المبالغ والتوزيع الآلي'!$A:$A, A22, 'إدخال المبالغ والتوزيع الآلي'!$E:$E, "✔ " &amp; "9161*"))</f>
        <v>0</v>
      </c>
      <c r="E22" s="13">
        <f>IF(A22="", "", SUMIFS('إدخال المبالغ والتوزيع الآلي'!$F:$F, 'إدخال المبالغ والتوزيع الآلي'!$A:$A, A22, 'إدخال المبالغ والتوزيع الآلي'!$E:$E, "✔ " &amp; "9162*"))</f>
        <v>0</v>
      </c>
      <c r="F22" s="13">
        <f>IF(A22="", "", SUMIFS('إدخال المبالغ والتوزيع الآلي'!$F:$F, 'إدخال المبالغ والتوزيع الآلي'!$A:$A, A22, 'إدخال المبالغ والتوزيع الآلي'!$E:$E, "✔ " &amp; "9169*"))</f>
        <v>0</v>
      </c>
    </row>
    <row r="23" spans="1:6" ht="15" customHeight="1" x14ac:dyDescent="0.2">
      <c r="A23" s="10" t="s">
        <v>105</v>
      </c>
      <c r="B23" s="11" t="s">
        <v>106</v>
      </c>
      <c r="C23" s="14">
        <f>IF(A23="", "", SUMIFS('إدخال المبالغ والتوزيع الآلي'!$F:$F, 'إدخال المبالغ والتوزيع الآلي'!$A:$A, A23, 'إدخال المبالغ والتوزيع الآلي'!$E:$E, "✔ " &amp; "9160*"))</f>
        <v>0</v>
      </c>
      <c r="D23" s="14">
        <f>IF(A23="", "", SUMIFS('إدخال المبالغ والتوزيع الآلي'!$F:$F, 'إدخال المبالغ والتوزيع الآلي'!$A:$A, A23, 'إدخال المبالغ والتوزيع الآلي'!$E:$E, "✔ " &amp; "9161*"))</f>
        <v>0</v>
      </c>
      <c r="E23" s="14">
        <f>IF(A23="", "", SUMIFS('إدخال المبالغ والتوزيع الآلي'!$F:$F, 'إدخال المبالغ والتوزيع الآلي'!$A:$A, A23, 'إدخال المبالغ والتوزيع الآلي'!$E:$E, "✔ " &amp; "9162*"))</f>
        <v>0</v>
      </c>
      <c r="F23" s="14">
        <f>IF(A23="", "", SUMIFS('إدخال المبالغ والتوزيع الآلي'!$F:$F, 'إدخال المبالغ والتوزيع الآلي'!$A:$A, A23, 'إدخال المبالغ والتوزيع الآلي'!$E:$E, "✔ " &amp; "9169*"))</f>
        <v>0</v>
      </c>
    </row>
    <row r="24" spans="1:6" x14ac:dyDescent="0.15">
      <c r="A24" s="39" t="s">
        <v>111</v>
      </c>
      <c r="B24" s="33"/>
      <c r="C24" s="33"/>
      <c r="D24" s="33"/>
      <c r="E24" s="33"/>
      <c r="F24" s="33"/>
    </row>
    <row r="25" spans="1:6" ht="15" customHeight="1" x14ac:dyDescent="0.2">
      <c r="A25" s="7" t="s">
        <v>400</v>
      </c>
      <c r="B25" s="8" t="s">
        <v>401</v>
      </c>
      <c r="C25" s="9">
        <f>IF(A25="", "", SUMIFS('إدخال المبالغ والتوزيع الآلي'!$F:$F, 'إدخال المبالغ والتوزيع الآلي'!$A:$A, A25, 'إدخال المبالغ والتوزيع الآلي'!$E:$E, "✔ " &amp; "9160*"))</f>
        <v>0</v>
      </c>
      <c r="D25" s="9">
        <f>IF(A25="", "", SUMIFS('إدخال المبالغ والتوزيع الآلي'!$F:$F, 'إدخال المبالغ والتوزيع الآلي'!$A:$A, A25, 'إدخال المبالغ والتوزيع الآلي'!$E:$E, "✔ " &amp; "9161*"))</f>
        <v>0</v>
      </c>
      <c r="E25" s="13">
        <f>IF(A25="", "", SUMIFS('إدخال المبالغ والتوزيع الآلي'!$F:$F, 'إدخال المبالغ والتوزيع الآلي'!$A:$A, A25, 'إدخال المبالغ والتوزيع الآلي'!$E:$E, "✔ " &amp; "9162*"))</f>
        <v>0</v>
      </c>
      <c r="F25" s="9">
        <f>IF(A25="", "", SUMIFS('إدخال المبالغ والتوزيع الآلي'!$F:$F, 'إدخال المبالغ والتوزيع الآلي'!$A:$A, A25, 'إدخال المبالغ والتوزيع الآلي'!$E:$E, "✔ " &amp; "9169*"))</f>
        <v>0</v>
      </c>
    </row>
    <row r="26" spans="1:6" ht="15" customHeight="1" x14ac:dyDescent="0.2">
      <c r="A26" s="10" t="s">
        <v>162</v>
      </c>
      <c r="B26" s="11" t="s">
        <v>163</v>
      </c>
      <c r="C26" s="14">
        <f>IF(A26="", "", SUMIFS('إدخال المبالغ والتوزيع الآلي'!$F:$F, 'إدخال المبالغ والتوزيع الآلي'!$A:$A, A26, 'إدخال المبالغ والتوزيع الآلي'!$E:$E, "✔ " &amp; "9160*"))</f>
        <v>0</v>
      </c>
      <c r="D26" s="14">
        <f>IF(A26="", "", SUMIFS('إدخال المبالغ والتوزيع الآلي'!$F:$F, 'إدخال المبالغ والتوزيع الآلي'!$A:$A, A26, 'إدخال المبالغ والتوزيع الآلي'!$E:$E, "✔ " &amp; "9161*"))</f>
        <v>0</v>
      </c>
      <c r="E26" s="14">
        <f>IF(A26="", "", SUMIFS('إدخال المبالغ والتوزيع الآلي'!$F:$F, 'إدخال المبالغ والتوزيع الآلي'!$A:$A, A26, 'إدخال المبالغ والتوزيع الآلي'!$E:$E, "✔ " &amp; "9162*"))</f>
        <v>0</v>
      </c>
      <c r="F26" s="14">
        <f>IF(A26="", "", SUMIFS('إدخال المبالغ والتوزيع الآلي'!$F:$F, 'إدخال المبالغ والتوزيع الآلي'!$A:$A, A26, 'إدخال المبالغ والتوزيع الآلي'!$E:$E, "✔ " &amp; "9169*"))</f>
        <v>0</v>
      </c>
    </row>
    <row r="27" spans="1:6" ht="15" customHeight="1" x14ac:dyDescent="0.2">
      <c r="A27" s="7" t="s">
        <v>164</v>
      </c>
      <c r="B27" s="8" t="s">
        <v>165</v>
      </c>
      <c r="C27" s="13">
        <f>IF(A27="", "", SUMIFS('إدخال المبالغ والتوزيع الآلي'!$F:$F, 'إدخال المبالغ والتوزيع الآلي'!$A:$A, A27, 'إدخال المبالغ والتوزيع الآلي'!$E:$E, "✔ " &amp; "9160*"))</f>
        <v>0</v>
      </c>
      <c r="D27" s="13">
        <f>IF(A27="", "", SUMIFS('إدخال المبالغ والتوزيع الآلي'!$F:$F, 'إدخال المبالغ والتوزيع الآلي'!$A:$A, A27, 'إدخال المبالغ والتوزيع الآلي'!$E:$E, "✔ " &amp; "9161*"))</f>
        <v>0</v>
      </c>
      <c r="E27" s="13">
        <f>IF(A27="", "", SUMIFS('إدخال المبالغ والتوزيع الآلي'!$F:$F, 'إدخال المبالغ والتوزيع الآلي'!$A:$A, A27, 'إدخال المبالغ والتوزيع الآلي'!$E:$E, "✔ " &amp; "9162*"))</f>
        <v>0</v>
      </c>
      <c r="F27" s="13">
        <f>IF(A27="", "", SUMIFS('إدخال المبالغ والتوزيع الآلي'!$F:$F, 'إدخال المبالغ والتوزيع الآلي'!$A:$A, A27, 'إدخال المبالغ والتوزيع الآلي'!$E:$E, "✔ " &amp; "9169*"))</f>
        <v>0</v>
      </c>
    </row>
    <row r="28" spans="1:6" ht="15" customHeight="1" x14ac:dyDescent="0.2">
      <c r="A28" s="10" t="s">
        <v>122</v>
      </c>
      <c r="B28" s="11" t="s">
        <v>123</v>
      </c>
      <c r="C28" s="14">
        <f>IF(A28="", "", SUMIFS('إدخال المبالغ والتوزيع الآلي'!$F:$F, 'إدخال المبالغ والتوزيع الآلي'!$A:$A, A28, 'إدخال المبالغ والتوزيع الآلي'!$E:$E, "✔ " &amp; "9160*"))</f>
        <v>0</v>
      </c>
      <c r="D28" s="14">
        <f>IF(A28="", "", SUMIFS('إدخال المبالغ والتوزيع الآلي'!$F:$F, 'إدخال المبالغ والتوزيع الآلي'!$A:$A, A28, 'إدخال المبالغ والتوزيع الآلي'!$E:$E, "✔ " &amp; "9161*"))</f>
        <v>0</v>
      </c>
      <c r="E28" s="14">
        <f>IF(A28="", "", SUMIFS('إدخال المبالغ والتوزيع الآلي'!$F:$F, 'إدخال المبالغ والتوزيع الآلي'!$A:$A, A28, 'إدخال المبالغ والتوزيع الآلي'!$E:$E, "✔ " &amp; "9162*"))</f>
        <v>0</v>
      </c>
      <c r="F28" s="14">
        <f>IF(A28="", "", SUMIFS('إدخال المبالغ والتوزيع الآلي'!$F:$F, 'إدخال المبالغ والتوزيع الآلي'!$A:$A, A28, 'إدخال المبالغ والتوزيع الآلي'!$E:$E, "✔ " &amp; "9169*"))</f>
        <v>0</v>
      </c>
    </row>
    <row r="29" spans="1:6" ht="15" customHeight="1" x14ac:dyDescent="0.2">
      <c r="A29" s="7" t="s">
        <v>124</v>
      </c>
      <c r="B29" s="8" t="s">
        <v>125</v>
      </c>
      <c r="C29" s="13">
        <f>IF(A29="", "", SUMIFS('إدخال المبالغ والتوزيع الآلي'!$F:$F, 'إدخال المبالغ والتوزيع الآلي'!$A:$A, A29, 'إدخال المبالغ والتوزيع الآلي'!$E:$E, "✔ " &amp; "9160*"))</f>
        <v>0</v>
      </c>
      <c r="D29" s="13">
        <f>IF(A29="", "", SUMIFS('إدخال المبالغ والتوزيع الآلي'!$F:$F, 'إدخال المبالغ والتوزيع الآلي'!$A:$A, A29, 'إدخال المبالغ والتوزيع الآلي'!$E:$E, "✔ " &amp; "9161*"))</f>
        <v>0</v>
      </c>
      <c r="E29" s="13">
        <f>IF(A29="", "", SUMIFS('إدخال المبالغ والتوزيع الآلي'!$F:$F, 'إدخال المبالغ والتوزيع الآلي'!$A:$A, A29, 'إدخال المبالغ والتوزيع الآلي'!$E:$E, "✔ " &amp; "9162*"))</f>
        <v>0</v>
      </c>
      <c r="F29" s="13">
        <f>IF(A29="", "", SUMIFS('إدخال المبالغ والتوزيع الآلي'!$F:$F, 'إدخال المبالغ والتوزيع الآلي'!$A:$A, A29, 'إدخال المبالغ والتوزيع الآلي'!$E:$E, "✔ " &amp; "9169*"))</f>
        <v>0</v>
      </c>
    </row>
    <row r="30" spans="1:6" ht="15" customHeight="1" x14ac:dyDescent="0.2">
      <c r="A30" s="10" t="s">
        <v>127</v>
      </c>
      <c r="B30" s="11" t="s">
        <v>128</v>
      </c>
      <c r="C30" s="14">
        <f>IF(A30="", "", SUMIFS('إدخال المبالغ والتوزيع الآلي'!$F:$F, 'إدخال المبالغ والتوزيع الآلي'!$A:$A, A30, 'إدخال المبالغ والتوزيع الآلي'!$E:$E, "✔ " &amp; "9160*"))</f>
        <v>0</v>
      </c>
      <c r="D30" s="14">
        <f>IF(A30="", "", SUMIFS('إدخال المبالغ والتوزيع الآلي'!$F:$F, 'إدخال المبالغ والتوزيع الآلي'!$A:$A, A30, 'إدخال المبالغ والتوزيع الآلي'!$E:$E, "✔ " &amp; "9161*"))</f>
        <v>0</v>
      </c>
      <c r="E30" s="14">
        <f>IF(A30="", "", SUMIFS('إدخال المبالغ والتوزيع الآلي'!$F:$F, 'إدخال المبالغ والتوزيع الآلي'!$A:$A, A30, 'إدخال المبالغ والتوزيع الآلي'!$E:$E, "✔ " &amp; "9162*"))</f>
        <v>0</v>
      </c>
      <c r="F30" s="12">
        <f>IF(A30="", "", SUMIFS('إدخال المبالغ والتوزيع الآلي'!$F:$F, 'إدخال المبالغ والتوزيع الآلي'!$A:$A, A30, 'إدخال المبالغ والتوزيع الآلي'!$E:$E, "✔ " &amp; "9169*"))</f>
        <v>0</v>
      </c>
    </row>
  </sheetData>
  <mergeCells count="4">
    <mergeCell ref="A24:F24"/>
    <mergeCell ref="A1:F1"/>
    <mergeCell ref="C3:F3"/>
    <mergeCell ref="A5:F5"/>
  </mergeCells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F24"/>
  <sheetViews>
    <sheetView rightToLeft="1" workbookViewId="0"/>
  </sheetViews>
  <sheetFormatPr defaultRowHeight="13.5" x14ac:dyDescent="0.15"/>
  <cols>
    <col min="1" max="1" width="12.01171875" style="15" customWidth="1"/>
    <col min="2" max="2" width="48.0546875" style="15" customWidth="1"/>
    <col min="3" max="6" width="24.02734375" style="15" customWidth="1"/>
  </cols>
  <sheetData>
    <row r="1" spans="1:6" x14ac:dyDescent="0.15">
      <c r="A1" s="37" t="s">
        <v>402</v>
      </c>
      <c r="B1" s="33"/>
      <c r="C1" s="33"/>
      <c r="D1" s="33"/>
      <c r="E1" s="33"/>
      <c r="F1" s="33"/>
    </row>
    <row r="3" spans="1:6" ht="14.25" customHeight="1" x14ac:dyDescent="0.2">
      <c r="A3" s="16" t="s">
        <v>78</v>
      </c>
      <c r="B3" s="16" t="s">
        <v>79</v>
      </c>
      <c r="C3" s="40" t="s">
        <v>403</v>
      </c>
      <c r="D3" s="33"/>
      <c r="E3" s="33"/>
      <c r="F3" s="33"/>
    </row>
    <row r="4" spans="1:6" ht="39.950000000000003" customHeight="1" x14ac:dyDescent="0.2">
      <c r="A4" s="6"/>
      <c r="B4" s="6"/>
      <c r="C4" s="1" t="s">
        <v>404</v>
      </c>
      <c r="D4" s="1" t="s">
        <v>405</v>
      </c>
      <c r="E4" s="1" t="s">
        <v>406</v>
      </c>
      <c r="F4" s="1" t="s">
        <v>407</v>
      </c>
    </row>
    <row r="5" spans="1:6" x14ac:dyDescent="0.15">
      <c r="A5" s="39" t="s">
        <v>86</v>
      </c>
      <c r="B5" s="33"/>
      <c r="C5" s="33"/>
      <c r="D5" s="33"/>
      <c r="E5" s="33"/>
      <c r="F5" s="33"/>
    </row>
    <row r="6" spans="1:6" ht="15" customHeight="1" x14ac:dyDescent="0.2">
      <c r="A6" s="7" t="s">
        <v>181</v>
      </c>
      <c r="B6" s="8" t="s">
        <v>182</v>
      </c>
      <c r="C6" s="13">
        <f>IF(A6="", "", SUMIFS('إدخال المبالغ والتوزيع الآلي'!$F:$F, 'إدخال المبالغ والتوزيع الآلي'!$A:$A, A6, 'إدخال المبالغ والتوزيع الآلي'!$E:$E, "✔ " &amp; "9200*"))</f>
        <v>0</v>
      </c>
      <c r="D6" s="13">
        <f>IF(A6="", "", SUMIFS('إدخال المبالغ والتوزيع الآلي'!$F:$F, 'إدخال المبالغ والتوزيع الآلي'!$A:$A, A6, 'إدخال المبالغ والتوزيع الآلي'!$E:$E, "✔ " &amp; "9201*"))</f>
        <v>0</v>
      </c>
      <c r="E6" s="9">
        <f>IF(A6="", "", SUMIFS('إدخال المبالغ والتوزيع الآلي'!$F:$F, 'إدخال المبالغ والتوزيع الآلي'!$A:$A, A6, 'إدخال المبالغ والتوزيع الآلي'!$E:$E, "✔ " &amp; "9202*"))</f>
        <v>0</v>
      </c>
      <c r="F6" s="13">
        <f>IF(A6="", "", SUMIFS('إدخال المبالغ والتوزيع الآلي'!$F:$F, 'إدخال المبالغ والتوزيع الآلي'!$A:$A, A6, 'إدخال المبالغ والتوزيع الآلي'!$E:$E, "✔ " &amp; "9209*"))</f>
        <v>0</v>
      </c>
    </row>
    <row r="7" spans="1:6" ht="15" customHeight="1" x14ac:dyDescent="0.2">
      <c r="A7" s="10" t="s">
        <v>310</v>
      </c>
      <c r="B7" s="11" t="s">
        <v>311</v>
      </c>
      <c r="C7" s="14">
        <f>IF(A7="", "", SUMIFS('إدخال المبالغ والتوزيع الآلي'!$F:$F, 'إدخال المبالغ والتوزيع الآلي'!$A:$A, A7, 'إدخال المبالغ والتوزيع الآلي'!$E:$E, "✔ " &amp; "9200*"))</f>
        <v>0</v>
      </c>
      <c r="D7" s="12">
        <f>IF(A7="", "", SUMIFS('إدخال المبالغ والتوزيع الآلي'!$F:$F, 'إدخال المبالغ والتوزيع الآلي'!$A:$A, A7, 'إدخال المبالغ والتوزيع الآلي'!$E:$E, "✔ " &amp; "9201*"))</f>
        <v>0</v>
      </c>
      <c r="E7" s="12">
        <f>IF(A7="", "", SUMIFS('إدخال المبالغ والتوزيع الآلي'!$F:$F, 'إدخال المبالغ والتوزيع الآلي'!$A:$A, A7, 'إدخال المبالغ والتوزيع الآلي'!$E:$E, "✔ " &amp; "9202*"))</f>
        <v>0</v>
      </c>
      <c r="F7" s="12">
        <f>IF(A7="", "", SUMIFS('إدخال المبالغ والتوزيع الآلي'!$F:$F, 'إدخال المبالغ والتوزيع الآلي'!$A:$A, A7, 'إدخال المبالغ والتوزيع الآلي'!$E:$E, "✔ " &amp; "9209*"))</f>
        <v>0</v>
      </c>
    </row>
    <row r="8" spans="1:6" ht="15" customHeight="1" x14ac:dyDescent="0.2">
      <c r="A8" s="7" t="s">
        <v>325</v>
      </c>
      <c r="B8" s="8" t="s">
        <v>326</v>
      </c>
      <c r="C8" s="13">
        <f>IF(A8="", "", SUMIFS('إدخال المبالغ والتوزيع الآلي'!$F:$F, 'إدخال المبالغ والتوزيع الآلي'!$A:$A, A8, 'إدخال المبالغ والتوزيع الآلي'!$E:$E, "✔ " &amp; "9200*"))</f>
        <v>0</v>
      </c>
      <c r="D8" s="9">
        <f>IF(A8="", "", SUMIFS('إدخال المبالغ والتوزيع الآلي'!$F:$F, 'إدخال المبالغ والتوزيع الآلي'!$A:$A, A8, 'إدخال المبالغ والتوزيع الآلي'!$E:$E, "✔ " &amp; "9201*"))</f>
        <v>0</v>
      </c>
      <c r="E8" s="9">
        <f>IF(A8="", "", SUMIFS('إدخال المبالغ والتوزيع الآلي'!$F:$F, 'إدخال المبالغ والتوزيع الآلي'!$A:$A, A8, 'إدخال المبالغ والتوزيع الآلي'!$E:$E, "✔ " &amp; "9202*"))</f>
        <v>0</v>
      </c>
      <c r="F8" s="9">
        <f>IF(A8="", "", SUMIFS('إدخال المبالغ والتوزيع الآلي'!$F:$F, 'إدخال المبالغ والتوزيع الآلي'!$A:$A, A8, 'إدخال المبالغ والتوزيع الآلي'!$E:$E, "✔ " &amp; "9209*"))</f>
        <v>0</v>
      </c>
    </row>
    <row r="9" spans="1:6" ht="15" customHeight="1" x14ac:dyDescent="0.2">
      <c r="A9" s="10" t="s">
        <v>183</v>
      </c>
      <c r="B9" s="11" t="s">
        <v>184</v>
      </c>
      <c r="C9" s="14">
        <f>IF(A9="", "", SUMIFS('إدخال المبالغ والتوزيع الآلي'!$F:$F, 'إدخال المبالغ والتوزيع الآلي'!$A:$A, A9, 'إدخال المبالغ والتوزيع الآلي'!$E:$E, "✔ " &amp; "9200*"))</f>
        <v>0</v>
      </c>
      <c r="D9" s="14">
        <f>IF(A9="", "", SUMIFS('إدخال المبالغ والتوزيع الآلي'!$F:$F, 'إدخال المبالغ والتوزيع الآلي'!$A:$A, A9, 'إدخال المبالغ والتوزيع الآلي'!$E:$E, "✔ " &amp; "9201*"))</f>
        <v>0</v>
      </c>
      <c r="E9" s="12">
        <f>IF(A9="", "", SUMIFS('إدخال المبالغ والتوزيع الآلي'!$F:$F, 'إدخال المبالغ والتوزيع الآلي'!$A:$A, A9, 'إدخال المبالغ والتوزيع الآلي'!$E:$E, "✔ " &amp; "9202*"))</f>
        <v>0</v>
      </c>
      <c r="F9" s="12">
        <f>IF(A9="", "", SUMIFS('إدخال المبالغ والتوزيع الآلي'!$F:$F, 'إدخال المبالغ والتوزيع الآلي'!$A:$A, A9, 'إدخال المبالغ والتوزيع الآلي'!$E:$E, "✔ " &amp; "9209*"))</f>
        <v>0</v>
      </c>
    </row>
    <row r="10" spans="1:6" ht="15" customHeight="1" x14ac:dyDescent="0.2">
      <c r="A10" s="7" t="s">
        <v>375</v>
      </c>
      <c r="B10" s="8" t="s">
        <v>408</v>
      </c>
      <c r="C10" s="13">
        <f>IF(A10="", "", SUMIFS('إدخال المبالغ والتوزيع الآلي'!$F:$F, 'إدخال المبالغ والتوزيع الآلي'!$A:$A, A10, 'إدخال المبالغ والتوزيع الآلي'!$E:$E, "✔ " &amp; "9200*"))</f>
        <v>0</v>
      </c>
      <c r="D10" s="13">
        <f>IF(A10="", "", SUMIFS('إدخال المبالغ والتوزيع الآلي'!$F:$F, 'إدخال المبالغ والتوزيع الآلي'!$A:$A, A10, 'إدخال المبالغ والتوزيع الآلي'!$E:$E, "✔ " &amp; "9201*"))</f>
        <v>0</v>
      </c>
      <c r="E10" s="13">
        <f>IF(A10="", "", SUMIFS('إدخال المبالغ والتوزيع الآلي'!$F:$F, 'إدخال المبالغ والتوزيع الآلي'!$A:$A, A10, 'إدخال المبالغ والتوزيع الآلي'!$E:$E, "✔ " &amp; "9202*"))</f>
        <v>0</v>
      </c>
      <c r="F10" s="13">
        <f>IF(A10="", "", SUMIFS('إدخال المبالغ والتوزيع الآلي'!$F:$F, 'إدخال المبالغ والتوزيع الآلي'!$A:$A, A10, 'إدخال المبالغ والتوزيع الآلي'!$E:$E, "✔ " &amp; "9209*"))</f>
        <v>0</v>
      </c>
    </row>
    <row r="11" spans="1:6" ht="15" customHeight="1" x14ac:dyDescent="0.2">
      <c r="A11" s="10" t="s">
        <v>409</v>
      </c>
      <c r="B11" s="11" t="s">
        <v>410</v>
      </c>
      <c r="C11" s="14">
        <f>IF(A11="", "", SUMIFS('إدخال المبالغ والتوزيع الآلي'!$F:$F, 'إدخال المبالغ والتوزيع الآلي'!$A:$A, A11, 'إدخال المبالغ والتوزيع الآلي'!$E:$E, "✔ " &amp; "9200*"))</f>
        <v>0</v>
      </c>
      <c r="D11" s="14">
        <f>IF(A11="", "", SUMIFS('إدخال المبالغ والتوزيع الآلي'!$F:$F, 'إدخال المبالغ والتوزيع الآلي'!$A:$A, A11, 'إدخال المبالغ والتوزيع الآلي'!$E:$E, "✔ " &amp; "9201*"))</f>
        <v>0</v>
      </c>
      <c r="E11" s="14">
        <f>IF(A11="", "", SUMIFS('إدخال المبالغ والتوزيع الآلي'!$F:$F, 'إدخال المبالغ والتوزيع الآلي'!$A:$A, A11, 'إدخال المبالغ والتوزيع الآلي'!$E:$E, "✔ " &amp; "9202*"))</f>
        <v>0</v>
      </c>
      <c r="F11" s="14">
        <f>IF(A11="", "", SUMIFS('إدخال المبالغ والتوزيع الآلي'!$F:$F, 'إدخال المبالغ والتوزيع الآلي'!$A:$A, A11, 'إدخال المبالغ والتوزيع الآلي'!$E:$E, "✔ " &amp; "9209*"))</f>
        <v>0</v>
      </c>
    </row>
    <row r="12" spans="1:6" ht="15" customHeight="1" x14ac:dyDescent="0.2">
      <c r="A12" s="7" t="s">
        <v>411</v>
      </c>
      <c r="B12" s="8" t="s">
        <v>412</v>
      </c>
      <c r="C12" s="9">
        <f>IF(A12="", "", SUMIFS('إدخال المبالغ والتوزيع الآلي'!$F:$F, 'إدخال المبالغ والتوزيع الآلي'!$A:$A, A12, 'إدخال المبالغ والتوزيع الآلي'!$E:$E, "✔ " &amp; "9200*"))</f>
        <v>0</v>
      </c>
      <c r="D12" s="9">
        <f>IF(A12="", "", SUMIFS('إدخال المبالغ والتوزيع الآلي'!$F:$F, 'إدخال المبالغ والتوزيع الآلي'!$A:$A, A12, 'إدخال المبالغ والتوزيع الآلي'!$E:$E, "✔ " &amp; "9201*"))</f>
        <v>0</v>
      </c>
      <c r="E12" s="13">
        <f>IF(A12="", "", SUMIFS('إدخال المبالغ والتوزيع الآلي'!$F:$F, 'إدخال المبالغ والتوزيع الآلي'!$A:$A, A12, 'إدخال المبالغ والتوزيع الآلي'!$E:$E, "✔ " &amp; "9202*"))</f>
        <v>0</v>
      </c>
      <c r="F12" s="13">
        <f>IF(A12="", "", SUMIFS('إدخال المبالغ والتوزيع الآلي'!$F:$F, 'إدخال المبالغ والتوزيع الآلي'!$A:$A, A12, 'إدخال المبالغ والتوزيع الآلي'!$E:$E, "✔ " &amp; "9209*"))</f>
        <v>0</v>
      </c>
    </row>
    <row r="13" spans="1:6" ht="15" customHeight="1" x14ac:dyDescent="0.2">
      <c r="A13" s="10" t="s">
        <v>413</v>
      </c>
      <c r="B13" s="11" t="s">
        <v>414</v>
      </c>
      <c r="C13" s="12">
        <f>IF(A13="", "", SUMIFS('إدخال المبالغ والتوزيع الآلي'!$F:$F, 'إدخال المبالغ والتوزيع الآلي'!$A:$A, A13, 'إدخال المبالغ والتوزيع الآلي'!$E:$E, "✔ " &amp; "9200*"))</f>
        <v>0</v>
      </c>
      <c r="D13" s="14">
        <f>IF(A13="", "", SUMIFS('إدخال المبالغ والتوزيع الآلي'!$F:$F, 'إدخال المبالغ والتوزيع الآلي'!$A:$A, A13, 'إدخال المبالغ والتوزيع الآلي'!$E:$E, "✔ " &amp; "9201*"))</f>
        <v>0</v>
      </c>
      <c r="E13" s="12">
        <f>IF(A13="", "", SUMIFS('إدخال المبالغ والتوزيع الآلي'!$F:$F, 'إدخال المبالغ والتوزيع الآلي'!$A:$A, A13, 'إدخال المبالغ والتوزيع الآلي'!$E:$E, "✔ " &amp; "9202*"))</f>
        <v>0</v>
      </c>
      <c r="F13" s="12">
        <f>IF(A13="", "", SUMIFS('إدخال المبالغ والتوزيع الآلي'!$F:$F, 'إدخال المبالغ والتوزيع الآلي'!$A:$A, A13, 'إدخال المبالغ والتوزيع الآلي'!$E:$E, "✔ " &amp; "9209*"))</f>
        <v>0</v>
      </c>
    </row>
    <row r="14" spans="1:6" ht="15" customHeight="1" x14ac:dyDescent="0.2">
      <c r="A14" s="7" t="s">
        <v>415</v>
      </c>
      <c r="B14" s="8" t="s">
        <v>416</v>
      </c>
      <c r="C14" s="13">
        <f>IF(A14="", "", SUMIFS('إدخال المبالغ والتوزيع الآلي'!$F:$F, 'إدخال المبالغ والتوزيع الآلي'!$A:$A, A14, 'إدخال المبالغ والتوزيع الآلي'!$E:$E, "✔ " &amp; "9200*"))</f>
        <v>0</v>
      </c>
      <c r="D14" s="13">
        <f>IF(A14="", "", SUMIFS('إدخال المبالغ والتوزيع الآلي'!$F:$F, 'إدخال المبالغ والتوزيع الآلي'!$A:$A, A14, 'إدخال المبالغ والتوزيع الآلي'!$E:$E, "✔ " &amp; "9201*"))</f>
        <v>0</v>
      </c>
      <c r="E14" s="9">
        <f>IF(A14="", "", SUMIFS('إدخال المبالغ والتوزيع الآلي'!$F:$F, 'إدخال المبالغ والتوزيع الآلي'!$A:$A, A14, 'إدخال المبالغ والتوزيع الآلي'!$E:$E, "✔ " &amp; "9202*"))</f>
        <v>0</v>
      </c>
      <c r="F14" s="13">
        <f>IF(A14="", "", SUMIFS('إدخال المبالغ والتوزيع الآلي'!$F:$F, 'إدخال المبالغ والتوزيع الآلي'!$A:$A, A14, 'إدخال المبالغ والتوزيع الآلي'!$E:$E, "✔ " &amp; "9209*"))</f>
        <v>0</v>
      </c>
    </row>
    <row r="15" spans="1:6" ht="15" customHeight="1" x14ac:dyDescent="0.2">
      <c r="A15" s="10" t="s">
        <v>354</v>
      </c>
      <c r="B15" s="11" t="s">
        <v>355</v>
      </c>
      <c r="C15" s="14">
        <f>IF(A15="", "", SUMIFS('إدخال المبالغ والتوزيع الآلي'!$F:$F, 'إدخال المبالغ والتوزيع الآلي'!$A:$A, A15, 'إدخال المبالغ والتوزيع الآلي'!$E:$E, "✔ " &amp; "9200*"))</f>
        <v>0</v>
      </c>
      <c r="D15" s="14">
        <f>IF(A15="", "", SUMIFS('إدخال المبالغ والتوزيع الآلي'!$F:$F, 'إدخال المبالغ والتوزيع الآلي'!$A:$A, A15, 'إدخال المبالغ والتوزيع الآلي'!$E:$E, "✔ " &amp; "9201*"))</f>
        <v>0</v>
      </c>
      <c r="E15" s="14">
        <f>IF(A15="", "", SUMIFS('إدخال المبالغ والتوزيع الآلي'!$F:$F, 'إدخال المبالغ والتوزيع الآلي'!$A:$A, A15, 'إدخال المبالغ والتوزيع الآلي'!$E:$E, "✔ " &amp; "9202*"))</f>
        <v>0</v>
      </c>
      <c r="F15" s="14">
        <f>IF(A15="", "", SUMIFS('إدخال المبالغ والتوزيع الآلي'!$F:$F, 'إدخال المبالغ والتوزيع الآلي'!$A:$A, A15, 'إدخال المبالغ والتوزيع الآلي'!$E:$E, "✔ " &amp; "9209*"))</f>
        <v>0</v>
      </c>
    </row>
    <row r="16" spans="1:6" ht="15" customHeight="1" x14ac:dyDescent="0.2">
      <c r="A16" s="7" t="s">
        <v>105</v>
      </c>
      <c r="B16" s="8" t="s">
        <v>106</v>
      </c>
      <c r="C16" s="13">
        <f>IF(A16="", "", SUMIFS('إدخال المبالغ والتوزيع الآلي'!$F:$F, 'إدخال المبالغ والتوزيع الآلي'!$A:$A, A16, 'إدخال المبالغ والتوزيع الآلي'!$E:$E, "✔ " &amp; "9200*"))</f>
        <v>0</v>
      </c>
      <c r="D16" s="13">
        <f>IF(A16="", "", SUMIFS('إدخال المبالغ والتوزيع الآلي'!$F:$F, 'إدخال المبالغ والتوزيع الآلي'!$A:$A, A16, 'إدخال المبالغ والتوزيع الآلي'!$E:$E, "✔ " &amp; "9201*"))</f>
        <v>0</v>
      </c>
      <c r="E16" s="13">
        <f>IF(A16="", "", SUMIFS('إدخال المبالغ والتوزيع الآلي'!$F:$F, 'إدخال المبالغ والتوزيع الآلي'!$A:$A, A16, 'إدخال المبالغ والتوزيع الآلي'!$E:$E, "✔ " &amp; "9202*"))</f>
        <v>0</v>
      </c>
      <c r="F16" s="13">
        <f>IF(A16="", "", SUMIFS('إدخال المبالغ والتوزيع الآلي'!$F:$F, 'إدخال المبالغ والتوزيع الآلي'!$A:$A, A16, 'إدخال المبالغ والتوزيع الآلي'!$E:$E, "✔ " &amp; "9209*"))</f>
        <v>0</v>
      </c>
    </row>
    <row r="17" spans="1:6" x14ac:dyDescent="0.15">
      <c r="A17" s="39" t="s">
        <v>111</v>
      </c>
      <c r="B17" s="33"/>
      <c r="C17" s="33"/>
      <c r="D17" s="33"/>
      <c r="E17" s="33"/>
      <c r="F17" s="33"/>
    </row>
    <row r="18" spans="1:6" ht="15" customHeight="1" x14ac:dyDescent="0.2">
      <c r="A18" s="7" t="s">
        <v>417</v>
      </c>
      <c r="B18" s="8" t="s">
        <v>418</v>
      </c>
      <c r="C18" s="13">
        <f>IF(A18="", "", SUMIFS('إدخال المبالغ والتوزيع الآلي'!$F:$F, 'إدخال المبالغ والتوزيع الآلي'!$A:$A, A18, 'إدخال المبالغ والتوزيع الآلي'!$E:$E, "✔ " &amp; "9200*"))</f>
        <v>0</v>
      </c>
      <c r="D18" s="13">
        <f>IF(A18="", "", SUMIFS('إدخال المبالغ والتوزيع الآلي'!$F:$F, 'إدخال المبالغ والتوزيع الآلي'!$A:$A, A18, 'إدخال المبالغ والتوزيع الآلي'!$E:$E, "✔ " &amp; "9201*"))</f>
        <v>0</v>
      </c>
      <c r="E18" s="9">
        <f>IF(A18="", "", SUMIFS('إدخال المبالغ والتوزيع الآلي'!$F:$F, 'إدخال المبالغ والتوزيع الآلي'!$A:$A, A18, 'إدخال المبالغ والتوزيع الآلي'!$E:$E, "✔ " &amp; "9202*"))</f>
        <v>0</v>
      </c>
      <c r="F18" s="9">
        <f>IF(A18="", "", SUMIFS('إدخال المبالغ والتوزيع الآلي'!$F:$F, 'إدخال المبالغ والتوزيع الآلي'!$A:$A, A18, 'إدخال المبالغ والتوزيع الآلي'!$E:$E, "✔ " &amp; "9209*"))</f>
        <v>0</v>
      </c>
    </row>
    <row r="19" spans="1:6" ht="15" customHeight="1" x14ac:dyDescent="0.2">
      <c r="A19" s="10" t="s">
        <v>419</v>
      </c>
      <c r="B19" s="11" t="s">
        <v>420</v>
      </c>
      <c r="C19" s="14">
        <f>IF(A19="", "", SUMIFS('إدخال المبالغ والتوزيع الآلي'!$F:$F, 'إدخال المبالغ والتوزيع الآلي'!$A:$A, A19, 'إدخال المبالغ والتوزيع الآلي'!$E:$E, "✔ " &amp; "9200*"))</f>
        <v>0</v>
      </c>
      <c r="D19" s="14">
        <f>IF(A19="", "", SUMIFS('إدخال المبالغ والتوزيع الآلي'!$F:$F, 'إدخال المبالغ والتوزيع الآلي'!$A:$A, A19, 'إدخال المبالغ والتوزيع الآلي'!$E:$E, "✔ " &amp; "9201*"))</f>
        <v>0</v>
      </c>
      <c r="E19" s="14">
        <f>IF(A19="", "", SUMIFS('إدخال المبالغ والتوزيع الآلي'!$F:$F, 'إدخال المبالغ والتوزيع الآلي'!$A:$A, A19, 'إدخال المبالغ والتوزيع الآلي'!$E:$E, "✔ " &amp; "9202*"))</f>
        <v>0</v>
      </c>
      <c r="F19" s="14">
        <f>IF(A19="", "", SUMIFS('إدخال المبالغ والتوزيع الآلي'!$F:$F, 'إدخال المبالغ والتوزيع الآلي'!$A:$A, A19, 'إدخال المبالغ والتوزيع الآلي'!$E:$E, "✔ " &amp; "9209*"))</f>
        <v>0</v>
      </c>
    </row>
    <row r="20" spans="1:6" ht="15" customHeight="1" x14ac:dyDescent="0.2">
      <c r="A20" s="7" t="s">
        <v>162</v>
      </c>
      <c r="B20" s="8" t="s">
        <v>163</v>
      </c>
      <c r="C20" s="13">
        <f>IF(A20="", "", SUMIFS('إدخال المبالغ والتوزيع الآلي'!$F:$F, 'إدخال المبالغ والتوزيع الآلي'!$A:$A, A20, 'إدخال المبالغ والتوزيع الآلي'!$E:$E, "✔ " &amp; "9200*"))</f>
        <v>0</v>
      </c>
      <c r="D20" s="13">
        <f>IF(A20="", "", SUMIFS('إدخال المبالغ والتوزيع الآلي'!$F:$F, 'إدخال المبالغ والتوزيع الآلي'!$A:$A, A20, 'إدخال المبالغ والتوزيع الآلي'!$E:$E, "✔ " &amp; "9201*"))</f>
        <v>0</v>
      </c>
      <c r="E20" s="13">
        <f>IF(A20="", "", SUMIFS('إدخال المبالغ والتوزيع الآلي'!$F:$F, 'إدخال المبالغ والتوزيع الآلي'!$A:$A, A20, 'إدخال المبالغ والتوزيع الآلي'!$E:$E, "✔ " &amp; "9202*"))</f>
        <v>0</v>
      </c>
      <c r="F20" s="13">
        <f>IF(A20="", "", SUMIFS('إدخال المبالغ والتوزيع الآلي'!$F:$F, 'إدخال المبالغ والتوزيع الآلي'!$A:$A, A20, 'إدخال المبالغ والتوزيع الآلي'!$E:$E, "✔ " &amp; "9209*"))</f>
        <v>0</v>
      </c>
    </row>
    <row r="21" spans="1:6" ht="15" customHeight="1" x14ac:dyDescent="0.2">
      <c r="A21" s="10" t="s">
        <v>164</v>
      </c>
      <c r="B21" s="11" t="s">
        <v>165</v>
      </c>
      <c r="C21" s="14">
        <f>IF(A21="", "", SUMIFS('إدخال المبالغ والتوزيع الآلي'!$F:$F, 'إدخال المبالغ والتوزيع الآلي'!$A:$A, A21, 'إدخال المبالغ والتوزيع الآلي'!$E:$E, "✔ " &amp; "9200*"))</f>
        <v>0</v>
      </c>
      <c r="D21" s="14">
        <f>IF(A21="", "", SUMIFS('إدخال المبالغ والتوزيع الآلي'!$F:$F, 'إدخال المبالغ والتوزيع الآلي'!$A:$A, A21, 'إدخال المبالغ والتوزيع الآلي'!$E:$E, "✔ " &amp; "9201*"))</f>
        <v>0</v>
      </c>
      <c r="E21" s="14">
        <f>IF(A21="", "", SUMIFS('إدخال المبالغ والتوزيع الآلي'!$F:$F, 'إدخال المبالغ والتوزيع الآلي'!$A:$A, A21, 'إدخال المبالغ والتوزيع الآلي'!$E:$E, "✔ " &amp; "9202*"))</f>
        <v>0</v>
      </c>
      <c r="F21" s="14">
        <f>IF(A21="", "", SUMIFS('إدخال المبالغ والتوزيع الآلي'!$F:$F, 'إدخال المبالغ والتوزيع الآلي'!$A:$A, A21, 'إدخال المبالغ والتوزيع الآلي'!$E:$E, "✔ " &amp; "9209*"))</f>
        <v>0</v>
      </c>
    </row>
    <row r="22" spans="1:6" ht="15" customHeight="1" x14ac:dyDescent="0.2">
      <c r="A22" s="7" t="s">
        <v>114</v>
      </c>
      <c r="B22" s="8" t="s">
        <v>115</v>
      </c>
      <c r="C22" s="13">
        <f>IF(A22="", "", SUMIFS('إدخال المبالغ والتوزيع الآلي'!$F:$F, 'إدخال المبالغ والتوزيع الآلي'!$A:$A, A22, 'إدخال المبالغ والتوزيع الآلي'!$E:$E, "✔ " &amp; "9200*"))</f>
        <v>0</v>
      </c>
      <c r="D22" s="13">
        <f>IF(A22="", "", SUMIFS('إدخال المبالغ والتوزيع الآلي'!$F:$F, 'إدخال المبالغ والتوزيع الآلي'!$A:$A, A22, 'إدخال المبالغ والتوزيع الآلي'!$E:$E, "✔ " &amp; "9201*"))</f>
        <v>0</v>
      </c>
      <c r="E22" s="13">
        <f>IF(A22="", "", SUMIFS('إدخال المبالغ والتوزيع الآلي'!$F:$F, 'إدخال المبالغ والتوزيع الآلي'!$A:$A, A22, 'إدخال المبالغ والتوزيع الآلي'!$E:$E, "✔ " &amp; "9202*"))</f>
        <v>0</v>
      </c>
      <c r="F22" s="13">
        <f>IF(A22="", "", SUMIFS('إدخال المبالغ والتوزيع الآلي'!$F:$F, 'إدخال المبالغ والتوزيع الآلي'!$A:$A, A22, 'إدخال المبالغ والتوزيع الآلي'!$E:$E, "✔ " &amp; "9209*"))</f>
        <v>0</v>
      </c>
    </row>
    <row r="23" spans="1:6" ht="15" customHeight="1" x14ac:dyDescent="0.2">
      <c r="A23" s="10" t="s">
        <v>122</v>
      </c>
      <c r="B23" s="11" t="s">
        <v>123</v>
      </c>
      <c r="C23" s="14">
        <f>IF(A23="", "", SUMIFS('إدخال المبالغ والتوزيع الآلي'!$F:$F, 'إدخال المبالغ والتوزيع الآلي'!$A:$A, A23, 'إدخال المبالغ والتوزيع الآلي'!$E:$E, "✔ " &amp; "9200*"))</f>
        <v>0</v>
      </c>
      <c r="D23" s="14">
        <f>IF(A23="", "", SUMIFS('إدخال المبالغ والتوزيع الآلي'!$F:$F, 'إدخال المبالغ والتوزيع الآلي'!$A:$A, A23, 'إدخال المبالغ والتوزيع الآلي'!$E:$E, "✔ " &amp; "9201*"))</f>
        <v>0</v>
      </c>
      <c r="E23" s="14">
        <f>IF(A23="", "", SUMIFS('إدخال المبالغ والتوزيع الآلي'!$F:$F, 'إدخال المبالغ والتوزيع الآلي'!$A:$A, A23, 'إدخال المبالغ والتوزيع الآلي'!$E:$E, "✔ " &amp; "9202*"))</f>
        <v>0</v>
      </c>
      <c r="F23" s="14">
        <f>IF(A23="", "", SUMIFS('إدخال المبالغ والتوزيع الآلي'!$F:$F, 'إدخال المبالغ والتوزيع الآلي'!$A:$A, A23, 'إدخال المبالغ والتوزيع الآلي'!$E:$E, "✔ " &amp; "9209*"))</f>
        <v>0</v>
      </c>
    </row>
    <row r="24" spans="1:6" ht="15" customHeight="1" x14ac:dyDescent="0.2">
      <c r="A24" s="7" t="s">
        <v>127</v>
      </c>
      <c r="B24" s="8" t="s">
        <v>128</v>
      </c>
      <c r="C24" s="13">
        <f>IF(A24="", "", SUMIFS('إدخال المبالغ والتوزيع الآلي'!$F:$F, 'إدخال المبالغ والتوزيع الآلي'!$A:$A, A24, 'إدخال المبالغ والتوزيع الآلي'!$E:$E, "✔ " &amp; "9200*"))</f>
        <v>0</v>
      </c>
      <c r="D24" s="13">
        <f>IF(A24="", "", SUMIFS('إدخال المبالغ والتوزيع الآلي'!$F:$F, 'إدخال المبالغ والتوزيع الآلي'!$A:$A, A24, 'إدخال المبالغ والتوزيع الآلي'!$E:$E, "✔ " &amp; "9201*"))</f>
        <v>0</v>
      </c>
      <c r="E24" s="13">
        <f>IF(A24="", "", SUMIFS('إدخال المبالغ والتوزيع الآلي'!$F:$F, 'إدخال المبالغ والتوزيع الآلي'!$A:$A, A24, 'إدخال المبالغ والتوزيع الآلي'!$E:$E, "✔ " &amp; "9202*"))</f>
        <v>0</v>
      </c>
      <c r="F24" s="9">
        <f>IF(A24="", "", SUMIFS('إدخال المبالغ والتوزيع الآلي'!$F:$F, 'إدخال المبالغ والتوزيع الآلي'!$A:$A, A24, 'إدخال المبالغ والتوزيع الآلي'!$E:$E, "✔ " &amp; "9209*"))</f>
        <v>0</v>
      </c>
    </row>
  </sheetData>
  <mergeCells count="4">
    <mergeCell ref="A5:F5"/>
    <mergeCell ref="A1:F1"/>
    <mergeCell ref="C3:F3"/>
    <mergeCell ref="A17:F17"/>
  </mergeCells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F30"/>
  <sheetViews>
    <sheetView rightToLeft="1" workbookViewId="0"/>
  </sheetViews>
  <sheetFormatPr defaultRowHeight="13.5" x14ac:dyDescent="0.15"/>
  <cols>
    <col min="1" max="1" width="12.01171875" style="15" customWidth="1"/>
    <col min="2" max="2" width="48.0546875" style="15" customWidth="1"/>
    <col min="3" max="6" width="24.02734375" style="15" customWidth="1"/>
  </cols>
  <sheetData>
    <row r="1" spans="1:6" x14ac:dyDescent="0.15">
      <c r="A1" s="37" t="s">
        <v>421</v>
      </c>
      <c r="B1" s="33"/>
      <c r="C1" s="33"/>
      <c r="D1" s="33"/>
      <c r="E1" s="33"/>
      <c r="F1" s="33"/>
    </row>
    <row r="3" spans="1:6" ht="14.25" customHeight="1" x14ac:dyDescent="0.2">
      <c r="A3" s="16" t="s">
        <v>78</v>
      </c>
      <c r="B3" s="16" t="s">
        <v>79</v>
      </c>
      <c r="C3" s="40" t="s">
        <v>422</v>
      </c>
      <c r="D3" s="33"/>
      <c r="E3" s="33"/>
      <c r="F3" s="33"/>
    </row>
    <row r="4" spans="1:6" ht="39.950000000000003" customHeight="1" x14ac:dyDescent="0.2">
      <c r="A4" s="6"/>
      <c r="B4" s="6"/>
      <c r="C4" s="1" t="s">
        <v>423</v>
      </c>
      <c r="D4" s="1" t="s">
        <v>424</v>
      </c>
      <c r="E4" s="1" t="s">
        <v>425</v>
      </c>
      <c r="F4" s="1" t="s">
        <v>426</v>
      </c>
    </row>
    <row r="5" spans="1:6" x14ac:dyDescent="0.15">
      <c r="A5" s="39" t="s">
        <v>86</v>
      </c>
      <c r="B5" s="33"/>
      <c r="C5" s="33"/>
      <c r="D5" s="33"/>
      <c r="E5" s="33"/>
      <c r="F5" s="33"/>
    </row>
    <row r="6" spans="1:6" ht="15" customHeight="1" x14ac:dyDescent="0.2">
      <c r="A6" s="7" t="s">
        <v>181</v>
      </c>
      <c r="B6" s="8" t="s">
        <v>182</v>
      </c>
      <c r="C6" s="13">
        <f>IF(A6="", "", SUMIFS('إدخال المبالغ والتوزيع الآلي'!$F:$F, 'إدخال المبالغ والتوزيع الآلي'!$A:$A, A6, 'إدخال المبالغ والتوزيع الآلي'!$E:$E, "✔ " &amp; "9210*"))</f>
        <v>0</v>
      </c>
      <c r="D6" s="9">
        <f>IF(A6="", "", SUMIFS('إدخال المبالغ والتوزيع الآلي'!$F:$F, 'إدخال المبالغ والتوزيع الآلي'!$A:$A, A6, 'إدخال المبالغ والتوزيع الآلي'!$E:$E, "✔ " &amp; "9211*"))</f>
        <v>0</v>
      </c>
      <c r="E6" s="9">
        <f>IF(A6="", "", SUMIFS('إدخال المبالغ والتوزيع الآلي'!$F:$F, 'إدخال المبالغ والتوزيع الآلي'!$A:$A, A6, 'إدخال المبالغ والتوزيع الآلي'!$E:$E, "✔ " &amp; "9212*"))</f>
        <v>0</v>
      </c>
      <c r="F6" s="9">
        <f>IF(A6="", "", SUMIFS('إدخال المبالغ والتوزيع الآلي'!$F:$F, 'إدخال المبالغ والتوزيع الآلي'!$A:$A, A6, 'إدخال المبالغ والتوزيع الآلي'!$E:$E, "✔ " &amp; "9219*"))</f>
        <v>0</v>
      </c>
    </row>
    <row r="7" spans="1:6" ht="15" customHeight="1" x14ac:dyDescent="0.2">
      <c r="A7" s="10" t="s">
        <v>310</v>
      </c>
      <c r="B7" s="11" t="s">
        <v>311</v>
      </c>
      <c r="C7" s="14">
        <f>IF(A7="", "", SUMIFS('إدخال المبالغ والتوزيع الآلي'!$F:$F, 'إدخال المبالغ والتوزيع الآلي'!$A:$A, A7, 'إدخال المبالغ والتوزيع الآلي'!$E:$E, "✔ " &amp; "9210*"))</f>
        <v>0</v>
      </c>
      <c r="D7" s="12">
        <f>IF(A7="", "", SUMIFS('إدخال المبالغ والتوزيع الآلي'!$F:$F, 'إدخال المبالغ والتوزيع الآلي'!$A:$A, A7, 'إدخال المبالغ والتوزيع الآلي'!$E:$E, "✔ " &amp; "9211*"))</f>
        <v>0</v>
      </c>
      <c r="E7" s="12">
        <f>IF(A7="", "", SUMIFS('إدخال المبالغ والتوزيع الآلي'!$F:$F, 'إدخال المبالغ والتوزيع الآلي'!$A:$A, A7, 'إدخال المبالغ والتوزيع الآلي'!$E:$E, "✔ " &amp; "9212*"))</f>
        <v>0</v>
      </c>
      <c r="F7" s="12">
        <f>IF(A7="", "", SUMIFS('إدخال المبالغ والتوزيع الآلي'!$F:$F, 'إدخال المبالغ والتوزيع الآلي'!$A:$A, A7, 'إدخال المبالغ والتوزيع الآلي'!$E:$E, "✔ " &amp; "9219*"))</f>
        <v>0</v>
      </c>
    </row>
    <row r="8" spans="1:6" ht="15" customHeight="1" x14ac:dyDescent="0.2">
      <c r="A8" s="7" t="s">
        <v>312</v>
      </c>
      <c r="B8" s="8" t="s">
        <v>313</v>
      </c>
      <c r="C8" s="13">
        <f>IF(A8="", "", SUMIFS('إدخال المبالغ والتوزيع الآلي'!$F:$F, 'إدخال المبالغ والتوزيع الآلي'!$A:$A, A8, 'إدخال المبالغ والتوزيع الآلي'!$E:$E, "✔ " &amp; "9210*"))</f>
        <v>0</v>
      </c>
      <c r="D8" s="9">
        <f>IF(A8="", "", SUMIFS('إدخال المبالغ والتوزيع الآلي'!$F:$F, 'إدخال المبالغ والتوزيع الآلي'!$A:$A, A8, 'إدخال المبالغ والتوزيع الآلي'!$E:$E, "✔ " &amp; "9211*"))</f>
        <v>0</v>
      </c>
      <c r="E8" s="9">
        <f>IF(A8="", "", SUMIFS('إدخال المبالغ والتوزيع الآلي'!$F:$F, 'إدخال المبالغ والتوزيع الآلي'!$A:$A, A8, 'إدخال المبالغ والتوزيع الآلي'!$E:$E, "✔ " &amp; "9212*"))</f>
        <v>0</v>
      </c>
      <c r="F8" s="9">
        <f>IF(A8="", "", SUMIFS('إدخال المبالغ والتوزيع الآلي'!$F:$F, 'إدخال المبالغ والتوزيع الآلي'!$A:$A, A8, 'إدخال المبالغ والتوزيع الآلي'!$E:$E, "✔ " &amp; "9219*"))</f>
        <v>0</v>
      </c>
    </row>
    <row r="9" spans="1:6" ht="15" customHeight="1" x14ac:dyDescent="0.2">
      <c r="A9" s="10" t="s">
        <v>325</v>
      </c>
      <c r="B9" s="11" t="s">
        <v>326</v>
      </c>
      <c r="C9" s="14">
        <f>IF(A9="", "", SUMIFS('إدخال المبالغ والتوزيع الآلي'!$F:$F, 'إدخال المبالغ والتوزيع الآلي'!$A:$A, A9, 'إدخال المبالغ والتوزيع الآلي'!$E:$E, "✔ " &amp; "9210*"))</f>
        <v>0</v>
      </c>
      <c r="D9" s="12">
        <f>IF(A9="", "", SUMIFS('إدخال المبالغ والتوزيع الآلي'!$F:$F, 'إدخال المبالغ والتوزيع الآلي'!$A:$A, A9, 'إدخال المبالغ والتوزيع الآلي'!$E:$E, "✔ " &amp; "9211*"))</f>
        <v>0</v>
      </c>
      <c r="E9" s="12">
        <f>IF(A9="", "", SUMIFS('إدخال المبالغ والتوزيع الآلي'!$F:$F, 'إدخال المبالغ والتوزيع الآلي'!$A:$A, A9, 'إدخال المبالغ والتوزيع الآلي'!$E:$E, "✔ " &amp; "9212*"))</f>
        <v>0</v>
      </c>
      <c r="F9" s="12">
        <f>IF(A9="", "", SUMIFS('إدخال المبالغ والتوزيع الآلي'!$F:$F, 'إدخال المبالغ والتوزيع الآلي'!$A:$A, A9, 'إدخال المبالغ والتوزيع الآلي'!$E:$E, "✔ " &amp; "9219*"))</f>
        <v>0</v>
      </c>
    </row>
    <row r="10" spans="1:6" ht="15" customHeight="1" x14ac:dyDescent="0.2">
      <c r="A10" s="7" t="s">
        <v>253</v>
      </c>
      <c r="B10" s="8" t="s">
        <v>254</v>
      </c>
      <c r="C10" s="13">
        <f>IF(A10="", "", SUMIFS('إدخال المبالغ والتوزيع الآلي'!$F:$F, 'إدخال المبالغ والتوزيع الآلي'!$A:$A, A10, 'إدخال المبالغ والتوزيع الآلي'!$E:$E, "✔ " &amp; "9210*"))</f>
        <v>0</v>
      </c>
      <c r="D10" s="9">
        <f>IF(A10="", "", SUMIFS('إدخال المبالغ والتوزيع الآلي'!$F:$F, 'إدخال المبالغ والتوزيع الآلي'!$A:$A, A10, 'إدخال المبالغ والتوزيع الآلي'!$E:$E, "✔ " &amp; "9211*"))</f>
        <v>0</v>
      </c>
      <c r="E10" s="9">
        <f>IF(A10="", "", SUMIFS('إدخال المبالغ والتوزيع الآلي'!$F:$F, 'إدخال المبالغ والتوزيع الآلي'!$A:$A, A10, 'إدخال المبالغ والتوزيع الآلي'!$E:$E, "✔ " &amp; "9212*"))</f>
        <v>0</v>
      </c>
      <c r="F10" s="9">
        <f>IF(A10="", "", SUMIFS('إدخال المبالغ والتوزيع الآلي'!$F:$F, 'إدخال المبالغ والتوزيع الآلي'!$A:$A, A10, 'إدخال المبالغ والتوزيع الآلي'!$E:$E, "✔ " &amp; "9219*"))</f>
        <v>0</v>
      </c>
    </row>
    <row r="11" spans="1:6" ht="15" customHeight="1" x14ac:dyDescent="0.2">
      <c r="A11" s="10" t="s">
        <v>255</v>
      </c>
      <c r="B11" s="11" t="s">
        <v>256</v>
      </c>
      <c r="C11" s="14">
        <f>IF(A11="", "", SUMIFS('إدخال المبالغ والتوزيع الآلي'!$F:$F, 'إدخال المبالغ والتوزيع الآلي'!$A:$A, A11, 'إدخال المبالغ والتوزيع الآلي'!$E:$E, "✔ " &amp; "9210*"))</f>
        <v>0</v>
      </c>
      <c r="D11" s="12">
        <f>IF(A11="", "", SUMIFS('إدخال المبالغ والتوزيع الآلي'!$F:$F, 'إدخال المبالغ والتوزيع الآلي'!$A:$A, A11, 'إدخال المبالغ والتوزيع الآلي'!$E:$E, "✔ " &amp; "9211*"))</f>
        <v>0</v>
      </c>
      <c r="E11" s="12">
        <f>IF(A11="", "", SUMIFS('إدخال المبالغ والتوزيع الآلي'!$F:$F, 'إدخال المبالغ والتوزيع الآلي'!$A:$A, A11, 'إدخال المبالغ والتوزيع الآلي'!$E:$E, "✔ " &amp; "9212*"))</f>
        <v>0</v>
      </c>
      <c r="F11" s="12">
        <f>IF(A11="", "", SUMIFS('إدخال المبالغ والتوزيع الآلي'!$F:$F, 'إدخال المبالغ والتوزيع الآلي'!$A:$A, A11, 'إدخال المبالغ والتوزيع الآلي'!$E:$E, "✔ " &amp; "9219*"))</f>
        <v>0</v>
      </c>
    </row>
    <row r="12" spans="1:6" ht="15" customHeight="1" x14ac:dyDescent="0.2">
      <c r="A12" s="7" t="s">
        <v>257</v>
      </c>
      <c r="B12" s="8" t="s">
        <v>258</v>
      </c>
      <c r="C12" s="13">
        <f>IF(A12="", "", SUMIFS('إدخال المبالغ والتوزيع الآلي'!$F:$F, 'إدخال المبالغ والتوزيع الآلي'!$A:$A, A12, 'إدخال المبالغ والتوزيع الآلي'!$E:$E, "✔ " &amp; "9210*"))</f>
        <v>0</v>
      </c>
      <c r="D12" s="9">
        <f>IF(A12="", "", SUMIFS('إدخال المبالغ والتوزيع الآلي'!$F:$F, 'إدخال المبالغ والتوزيع الآلي'!$A:$A, A12, 'إدخال المبالغ والتوزيع الآلي'!$E:$E, "✔ " &amp; "9211*"))</f>
        <v>0</v>
      </c>
      <c r="E12" s="9">
        <f>IF(A12="", "", SUMIFS('إدخال المبالغ والتوزيع الآلي'!$F:$F, 'إدخال المبالغ والتوزيع الآلي'!$A:$A, A12, 'إدخال المبالغ والتوزيع الآلي'!$E:$E, "✔ " &amp; "9212*"))</f>
        <v>0</v>
      </c>
      <c r="F12" s="9">
        <f>IF(A12="", "", SUMIFS('إدخال المبالغ والتوزيع الآلي'!$F:$F, 'إدخال المبالغ والتوزيع الآلي'!$A:$A, A12, 'إدخال المبالغ والتوزيع الآلي'!$E:$E, "✔ " &amp; "9219*"))</f>
        <v>0</v>
      </c>
    </row>
    <row r="13" spans="1:6" ht="15" customHeight="1" x14ac:dyDescent="0.2">
      <c r="A13" s="10" t="s">
        <v>193</v>
      </c>
      <c r="B13" s="11" t="s">
        <v>194</v>
      </c>
      <c r="C13" s="14">
        <f>IF(A13="", "", SUMIFS('إدخال المبالغ والتوزيع الآلي'!$F:$F, 'إدخال المبالغ والتوزيع الآلي'!$A:$A, A13, 'إدخال المبالغ والتوزيع الآلي'!$E:$E, "✔ " &amp; "9210*"))</f>
        <v>0</v>
      </c>
      <c r="D13" s="12">
        <f>IF(A13="", "", SUMIFS('إدخال المبالغ والتوزيع الآلي'!$F:$F, 'إدخال المبالغ والتوزيع الآلي'!$A:$A, A13, 'إدخال المبالغ والتوزيع الآلي'!$E:$E, "✔ " &amp; "9211*"))</f>
        <v>0</v>
      </c>
      <c r="E13" s="12">
        <f>IF(A13="", "", SUMIFS('إدخال المبالغ والتوزيع الآلي'!$F:$F, 'إدخال المبالغ والتوزيع الآلي'!$A:$A, A13, 'إدخال المبالغ والتوزيع الآلي'!$E:$E, "✔ " &amp; "9212*"))</f>
        <v>0</v>
      </c>
      <c r="F13" s="12">
        <f>IF(A13="", "", SUMIFS('إدخال المبالغ والتوزيع الآلي'!$F:$F, 'إدخال المبالغ والتوزيع الآلي'!$A:$A, A13, 'إدخال المبالغ والتوزيع الآلي'!$E:$E, "✔ " &amp; "9219*"))</f>
        <v>0</v>
      </c>
    </row>
    <row r="14" spans="1:6" ht="15" customHeight="1" x14ac:dyDescent="0.2">
      <c r="A14" s="7" t="s">
        <v>197</v>
      </c>
      <c r="B14" s="8" t="s">
        <v>198</v>
      </c>
      <c r="C14" s="13">
        <f>IF(A14="", "", SUMIFS('إدخال المبالغ والتوزيع الآلي'!$F:$F, 'إدخال المبالغ والتوزيع الآلي'!$A:$A, A14, 'إدخال المبالغ والتوزيع الآلي'!$E:$E, "✔ " &amp; "9210*"))</f>
        <v>0</v>
      </c>
      <c r="D14" s="9">
        <f>IF(A14="", "", SUMIFS('إدخال المبالغ والتوزيع الآلي'!$F:$F, 'إدخال المبالغ والتوزيع الآلي'!$A:$A, A14, 'إدخال المبالغ والتوزيع الآلي'!$E:$E, "✔ " &amp; "9211*"))</f>
        <v>0</v>
      </c>
      <c r="E14" s="9">
        <f>IF(A14="", "", SUMIFS('إدخال المبالغ والتوزيع الآلي'!$F:$F, 'إدخال المبالغ والتوزيع الآلي'!$A:$A, A14, 'إدخال المبالغ والتوزيع الآلي'!$E:$E, "✔ " &amp; "9212*"))</f>
        <v>0</v>
      </c>
      <c r="F14" s="9">
        <f>IF(A14="", "", SUMIFS('إدخال المبالغ والتوزيع الآلي'!$F:$F, 'إدخال المبالغ والتوزيع الآلي'!$A:$A, A14, 'إدخال المبالغ والتوزيع الآلي'!$E:$E, "✔ " &amp; "9219*"))</f>
        <v>0</v>
      </c>
    </row>
    <row r="15" spans="1:6" ht="15" customHeight="1" x14ac:dyDescent="0.2">
      <c r="A15" s="10" t="s">
        <v>199</v>
      </c>
      <c r="B15" s="11" t="s">
        <v>200</v>
      </c>
      <c r="C15" s="14">
        <f>IF(A15="", "", SUMIFS('إدخال المبالغ والتوزيع الآلي'!$F:$F, 'إدخال المبالغ والتوزيع الآلي'!$A:$A, A15, 'إدخال المبالغ والتوزيع الآلي'!$E:$E, "✔ " &amp; "9210*"))</f>
        <v>0</v>
      </c>
      <c r="D15" s="12">
        <f>IF(A15="", "", SUMIFS('إدخال المبالغ والتوزيع الآلي'!$F:$F, 'إدخال المبالغ والتوزيع الآلي'!$A:$A, A15, 'إدخال المبالغ والتوزيع الآلي'!$E:$E, "✔ " &amp; "9211*"))</f>
        <v>0</v>
      </c>
      <c r="E15" s="12">
        <f>IF(A15="", "", SUMIFS('إدخال المبالغ والتوزيع الآلي'!$F:$F, 'إدخال المبالغ والتوزيع الآلي'!$A:$A, A15, 'إدخال المبالغ والتوزيع الآلي'!$E:$E, "✔ " &amp; "9212*"))</f>
        <v>0</v>
      </c>
      <c r="F15" s="12">
        <f>IF(A15="", "", SUMIFS('إدخال المبالغ والتوزيع الآلي'!$F:$F, 'إدخال المبالغ والتوزيع الآلي'!$A:$A, A15, 'إدخال المبالغ والتوزيع الآلي'!$E:$E, "✔ " &amp; "9219*"))</f>
        <v>0</v>
      </c>
    </row>
    <row r="16" spans="1:6" ht="15" customHeight="1" x14ac:dyDescent="0.2">
      <c r="A16" s="7" t="s">
        <v>259</v>
      </c>
      <c r="B16" s="8" t="s">
        <v>260</v>
      </c>
      <c r="C16" s="13">
        <f>IF(A16="", "", SUMIFS('إدخال المبالغ والتوزيع الآلي'!$F:$F, 'إدخال المبالغ والتوزيع الآلي'!$A:$A, A16, 'إدخال المبالغ والتوزيع الآلي'!$E:$E, "✔ " &amp; "9210*"))</f>
        <v>0</v>
      </c>
      <c r="D16" s="9">
        <f>IF(A16="", "", SUMIFS('إدخال المبالغ والتوزيع الآلي'!$F:$F, 'إدخال المبالغ والتوزيع الآلي'!$A:$A, A16, 'إدخال المبالغ والتوزيع الآلي'!$E:$E, "✔ " &amp; "9211*"))</f>
        <v>0</v>
      </c>
      <c r="E16" s="9">
        <f>IF(A16="", "", SUMIFS('إدخال المبالغ والتوزيع الآلي'!$F:$F, 'إدخال المبالغ والتوزيع الآلي'!$A:$A, A16, 'إدخال المبالغ والتوزيع الآلي'!$E:$E, "✔ " &amp; "9212*"))</f>
        <v>0</v>
      </c>
      <c r="F16" s="9">
        <f>IF(A16="", "", SUMIFS('إدخال المبالغ والتوزيع الآلي'!$F:$F, 'إدخال المبالغ والتوزيع الآلي'!$A:$A, A16, 'إدخال المبالغ والتوزيع الآلي'!$E:$E, "✔ " &amp; "9219*"))</f>
        <v>0</v>
      </c>
    </row>
    <row r="17" spans="1:6" ht="15" customHeight="1" x14ac:dyDescent="0.2">
      <c r="A17" s="10" t="s">
        <v>261</v>
      </c>
      <c r="B17" s="11" t="s">
        <v>262</v>
      </c>
      <c r="C17" s="14">
        <f>IF(A17="", "", SUMIFS('إدخال المبالغ والتوزيع الآلي'!$F:$F, 'إدخال المبالغ والتوزيع الآلي'!$A:$A, A17, 'إدخال المبالغ والتوزيع الآلي'!$E:$E, "✔ " &amp; "9210*"))</f>
        <v>0</v>
      </c>
      <c r="D17" s="12">
        <f>IF(A17="", "", SUMIFS('إدخال المبالغ والتوزيع الآلي'!$F:$F, 'إدخال المبالغ والتوزيع الآلي'!$A:$A, A17, 'إدخال المبالغ والتوزيع الآلي'!$E:$E, "✔ " &amp; "9211*"))</f>
        <v>0</v>
      </c>
      <c r="E17" s="12">
        <f>IF(A17="", "", SUMIFS('إدخال المبالغ والتوزيع الآلي'!$F:$F, 'إدخال المبالغ والتوزيع الآلي'!$A:$A, A17, 'إدخال المبالغ والتوزيع الآلي'!$E:$E, "✔ " &amp; "9212*"))</f>
        <v>0</v>
      </c>
      <c r="F17" s="12">
        <f>IF(A17="", "", SUMIFS('إدخال المبالغ والتوزيع الآلي'!$F:$F, 'إدخال المبالغ والتوزيع الآلي'!$A:$A, A17, 'إدخال المبالغ والتوزيع الآلي'!$E:$E, "✔ " &amp; "9219*"))</f>
        <v>0</v>
      </c>
    </row>
    <row r="18" spans="1:6" ht="15" customHeight="1" x14ac:dyDescent="0.2">
      <c r="A18" s="7" t="s">
        <v>201</v>
      </c>
      <c r="B18" s="8" t="s">
        <v>202</v>
      </c>
      <c r="C18" s="13">
        <f>IF(A18="", "", SUMIFS('إدخال المبالغ والتوزيع الآلي'!$F:$F, 'إدخال المبالغ والتوزيع الآلي'!$A:$A, A18, 'إدخال المبالغ والتوزيع الآلي'!$E:$E, "✔ " &amp; "9210*"))</f>
        <v>0</v>
      </c>
      <c r="D18" s="9">
        <f>IF(A18="", "", SUMIFS('إدخال المبالغ والتوزيع الآلي'!$F:$F, 'إدخال المبالغ والتوزيع الآلي'!$A:$A, A18, 'إدخال المبالغ والتوزيع الآلي'!$E:$E, "✔ " &amp; "9211*"))</f>
        <v>0</v>
      </c>
      <c r="E18" s="9">
        <f>IF(A18="", "", SUMIFS('إدخال المبالغ والتوزيع الآلي'!$F:$F, 'إدخال المبالغ والتوزيع الآلي'!$A:$A, A18, 'إدخال المبالغ والتوزيع الآلي'!$E:$E, "✔ " &amp; "9212*"))</f>
        <v>0</v>
      </c>
      <c r="F18" s="9">
        <f>IF(A18="", "", SUMIFS('إدخال المبالغ والتوزيع الآلي'!$F:$F, 'إدخال المبالغ والتوزيع الآلي'!$A:$A, A18, 'إدخال المبالغ والتوزيع الآلي'!$E:$E, "✔ " &amp; "9219*"))</f>
        <v>0</v>
      </c>
    </row>
    <row r="19" spans="1:6" ht="15" customHeight="1" x14ac:dyDescent="0.2">
      <c r="A19" s="10" t="s">
        <v>215</v>
      </c>
      <c r="B19" s="11" t="s">
        <v>216</v>
      </c>
      <c r="C19" s="14">
        <f>IF(A19="", "", SUMIFS('إدخال المبالغ والتوزيع الآلي'!$F:$F, 'إدخال المبالغ والتوزيع الآلي'!$A:$A, A19, 'إدخال المبالغ والتوزيع الآلي'!$E:$E, "✔ " &amp; "9210*"))</f>
        <v>0</v>
      </c>
      <c r="D19" s="12">
        <f>IF(A19="", "", SUMIFS('إدخال المبالغ والتوزيع الآلي'!$F:$F, 'إدخال المبالغ والتوزيع الآلي'!$A:$A, A19, 'إدخال المبالغ والتوزيع الآلي'!$E:$E, "✔ " &amp; "9211*"))</f>
        <v>0</v>
      </c>
      <c r="E19" s="12">
        <f>IF(A19="", "", SUMIFS('إدخال المبالغ والتوزيع الآلي'!$F:$F, 'إدخال المبالغ والتوزيع الآلي'!$A:$A, A19, 'إدخال المبالغ والتوزيع الآلي'!$E:$E, "✔ " &amp; "9212*"))</f>
        <v>0</v>
      </c>
      <c r="F19" s="12">
        <f>IF(A19="", "", SUMIFS('إدخال المبالغ والتوزيع الآلي'!$F:$F, 'إدخال المبالغ والتوزيع الآلي'!$A:$A, A19, 'إدخال المبالغ والتوزيع الآلي'!$E:$E, "✔ " &amp; "9219*"))</f>
        <v>0</v>
      </c>
    </row>
    <row r="20" spans="1:6" ht="15" customHeight="1" x14ac:dyDescent="0.2">
      <c r="A20" s="7" t="s">
        <v>217</v>
      </c>
      <c r="B20" s="8" t="s">
        <v>218</v>
      </c>
      <c r="C20" s="13">
        <f>IF(A20="", "", SUMIFS('إدخال المبالغ والتوزيع الآلي'!$F:$F, 'إدخال المبالغ والتوزيع الآلي'!$A:$A, A20, 'إدخال المبالغ والتوزيع الآلي'!$E:$E, "✔ " &amp; "9210*"))</f>
        <v>0</v>
      </c>
      <c r="D20" s="9">
        <f>IF(A20="", "", SUMIFS('إدخال المبالغ والتوزيع الآلي'!$F:$F, 'إدخال المبالغ والتوزيع الآلي'!$A:$A, A20, 'إدخال المبالغ والتوزيع الآلي'!$E:$E, "✔ " &amp; "9211*"))</f>
        <v>0</v>
      </c>
      <c r="E20" s="9">
        <f>IF(A20="", "", SUMIFS('إدخال المبالغ والتوزيع الآلي'!$F:$F, 'إدخال المبالغ والتوزيع الآلي'!$A:$A, A20, 'إدخال المبالغ والتوزيع الآلي'!$E:$E, "✔ " &amp; "9212*"))</f>
        <v>0</v>
      </c>
      <c r="F20" s="9">
        <f>IF(A20="", "", SUMIFS('إدخال المبالغ والتوزيع الآلي'!$F:$F, 'إدخال المبالغ والتوزيع الآلي'!$A:$A, A20, 'إدخال المبالغ والتوزيع الآلي'!$E:$E, "✔ " &amp; "9219*"))</f>
        <v>0</v>
      </c>
    </row>
    <row r="21" spans="1:6" ht="15" customHeight="1" x14ac:dyDescent="0.2">
      <c r="A21" s="10" t="s">
        <v>427</v>
      </c>
      <c r="B21" s="11" t="s">
        <v>428</v>
      </c>
      <c r="C21" s="12">
        <f>IF(A21="", "", SUMIFS('إدخال المبالغ والتوزيع الآلي'!$F:$F, 'إدخال المبالغ والتوزيع الآلي'!$A:$A, A21, 'إدخال المبالغ والتوزيع الآلي'!$E:$E, "✔ " &amp; "9210*"))</f>
        <v>0</v>
      </c>
      <c r="D21" s="12">
        <f>IF(A21="", "", SUMIFS('إدخال المبالغ والتوزيع الآلي'!$F:$F, 'إدخال المبالغ والتوزيع الآلي'!$A:$A, A21, 'إدخال المبالغ والتوزيع الآلي'!$E:$E, "✔ " &amp; "9211*"))</f>
        <v>0</v>
      </c>
      <c r="E21" s="14">
        <f>IF(A21="", "", SUMIFS('إدخال المبالغ والتوزيع الآلي'!$F:$F, 'إدخال المبالغ والتوزيع الآلي'!$A:$A, A21, 'إدخال المبالغ والتوزيع الآلي'!$E:$E, "✔ " &amp; "9212*"))</f>
        <v>0</v>
      </c>
      <c r="F21" s="14">
        <f>IF(A21="", "", SUMIFS('إدخال المبالغ والتوزيع الآلي'!$F:$F, 'إدخال المبالغ والتوزيع الآلي'!$A:$A, A21, 'إدخال المبالغ والتوزيع الآلي'!$E:$E, "✔ " &amp; "9219*"))</f>
        <v>0</v>
      </c>
    </row>
    <row r="22" spans="1:6" ht="15" customHeight="1" x14ac:dyDescent="0.2">
      <c r="A22" s="7" t="s">
        <v>375</v>
      </c>
      <c r="B22" s="8" t="s">
        <v>408</v>
      </c>
      <c r="C22" s="13">
        <f>IF(A22="", "", SUMIFS('إدخال المبالغ والتوزيع الآلي'!$F:$F, 'إدخال المبالغ والتوزيع الآلي'!$A:$A, A22, 'إدخال المبالغ والتوزيع الآلي'!$E:$E, "✔ " &amp; "9210*"))</f>
        <v>0</v>
      </c>
      <c r="D22" s="9">
        <f>IF(A22="", "", SUMIFS('إدخال المبالغ والتوزيع الآلي'!$F:$F, 'إدخال المبالغ والتوزيع الآلي'!$A:$A, A22, 'إدخال المبالغ والتوزيع الآلي'!$E:$E, "✔ " &amp; "9211*"))</f>
        <v>0</v>
      </c>
      <c r="E22" s="9">
        <f>IF(A22="", "", SUMIFS('إدخال المبالغ والتوزيع الآلي'!$F:$F, 'إدخال المبالغ والتوزيع الآلي'!$A:$A, A22, 'إدخال المبالغ والتوزيع الآلي'!$E:$E, "✔ " &amp; "9212*"))</f>
        <v>0</v>
      </c>
      <c r="F22" s="9">
        <f>IF(A22="", "", SUMIFS('إدخال المبالغ والتوزيع الآلي'!$F:$F, 'إدخال المبالغ والتوزيع الآلي'!$A:$A, A22, 'إدخال المبالغ والتوزيع الآلي'!$E:$E, "✔ " &amp; "9219*"))</f>
        <v>0</v>
      </c>
    </row>
    <row r="23" spans="1:6" ht="15" customHeight="1" x14ac:dyDescent="0.2">
      <c r="A23" s="10" t="s">
        <v>101</v>
      </c>
      <c r="B23" s="11" t="s">
        <v>102</v>
      </c>
      <c r="C23" s="14">
        <f>IF(A23="", "", SUMIFS('إدخال المبالغ والتوزيع الآلي'!$F:$F, 'إدخال المبالغ والتوزيع الآلي'!$A:$A, A23, 'إدخال المبالغ والتوزيع الآلي'!$E:$E, "✔ " &amp; "9210*"))</f>
        <v>0</v>
      </c>
      <c r="D23" s="14">
        <f>IF(A23="", "", SUMIFS('إدخال المبالغ والتوزيع الآلي'!$F:$F, 'إدخال المبالغ والتوزيع الآلي'!$A:$A, A23, 'إدخال المبالغ والتوزيع الآلي'!$E:$E, "✔ " &amp; "9211*"))</f>
        <v>0</v>
      </c>
      <c r="E23" s="12">
        <f>IF(A23="", "", SUMIFS('إدخال المبالغ والتوزيع الآلي'!$F:$F, 'إدخال المبالغ والتوزيع الآلي'!$A:$A, A23, 'إدخال المبالغ والتوزيع الآلي'!$E:$E, "✔ " &amp; "9212*"))</f>
        <v>0</v>
      </c>
      <c r="F23" s="14">
        <f>IF(A23="", "", SUMIFS('إدخال المبالغ والتوزيع الآلي'!$F:$F, 'إدخال المبالغ والتوزيع الآلي'!$A:$A, A23, 'إدخال المبالغ والتوزيع الآلي'!$E:$E, "✔ " &amp; "9219*"))</f>
        <v>0</v>
      </c>
    </row>
    <row r="24" spans="1:6" ht="15" customHeight="1" x14ac:dyDescent="0.2">
      <c r="A24" s="7" t="s">
        <v>105</v>
      </c>
      <c r="B24" s="8" t="s">
        <v>106</v>
      </c>
      <c r="C24" s="13">
        <f>IF(A24="", "", SUMIFS('إدخال المبالغ والتوزيع الآلي'!$F:$F, 'إدخال المبالغ والتوزيع الآلي'!$A:$A, A24, 'إدخال المبالغ والتوزيع الآلي'!$E:$E, "✔ " &amp; "9210*"))</f>
        <v>0</v>
      </c>
      <c r="D24" s="13">
        <f>IF(A24="", "", SUMIFS('إدخال المبالغ والتوزيع الآلي'!$F:$F, 'إدخال المبالغ والتوزيع الآلي'!$A:$A, A24, 'إدخال المبالغ والتوزيع الآلي'!$E:$E, "✔ " &amp; "9211*"))</f>
        <v>0</v>
      </c>
      <c r="E24" s="9">
        <f>IF(A24="", "", SUMIFS('إدخال المبالغ والتوزيع الآلي'!$F:$F, 'إدخال المبالغ والتوزيع الآلي'!$A:$A, A24, 'إدخال المبالغ والتوزيع الآلي'!$E:$E, "✔ " &amp; "9212*"))</f>
        <v>0</v>
      </c>
      <c r="F24" s="9">
        <f>IF(A24="", "", SUMIFS('إدخال المبالغ والتوزيع الآلي'!$F:$F, 'إدخال المبالغ والتوزيع الآلي'!$A:$A, A24, 'إدخال المبالغ والتوزيع الآلي'!$E:$E, "✔ " &amp; "9219*"))</f>
        <v>0</v>
      </c>
    </row>
    <row r="25" spans="1:6" x14ac:dyDescent="0.15">
      <c r="A25" s="39" t="s">
        <v>111</v>
      </c>
      <c r="B25" s="33"/>
      <c r="C25" s="33"/>
      <c r="D25" s="33"/>
      <c r="E25" s="33"/>
      <c r="F25" s="33"/>
    </row>
    <row r="26" spans="1:6" ht="15" customHeight="1" x14ac:dyDescent="0.2">
      <c r="A26" s="7" t="s">
        <v>162</v>
      </c>
      <c r="B26" s="8" t="s">
        <v>163</v>
      </c>
      <c r="C26" s="13">
        <f>IF(A26="", "", SUMIFS('إدخال المبالغ والتوزيع الآلي'!$F:$F, 'إدخال المبالغ والتوزيع الآلي'!$A:$A, A26, 'إدخال المبالغ والتوزيع الآلي'!$E:$E, "✔ " &amp; "9210*"))</f>
        <v>0</v>
      </c>
      <c r="D26" s="9">
        <f>IF(A26="", "", SUMIFS('إدخال المبالغ والتوزيع الآلي'!$F:$F, 'إدخال المبالغ والتوزيع الآلي'!$A:$A, A26, 'إدخال المبالغ والتوزيع الآلي'!$E:$E, "✔ " &amp; "9211*"))</f>
        <v>0</v>
      </c>
      <c r="E26" s="9">
        <f>IF(A26="", "", SUMIFS('إدخال المبالغ والتوزيع الآلي'!$F:$F, 'إدخال المبالغ والتوزيع الآلي'!$A:$A, A26, 'إدخال المبالغ والتوزيع الآلي'!$E:$E, "✔ " &amp; "9212*"))</f>
        <v>0</v>
      </c>
      <c r="F26" s="9">
        <f>IF(A26="", "", SUMIFS('إدخال المبالغ والتوزيع الآلي'!$F:$F, 'إدخال المبالغ والتوزيع الآلي'!$A:$A, A26, 'إدخال المبالغ والتوزيع الآلي'!$E:$E, "✔ " &amp; "9219*"))</f>
        <v>0</v>
      </c>
    </row>
    <row r="27" spans="1:6" ht="15" customHeight="1" x14ac:dyDescent="0.2">
      <c r="A27" s="10" t="s">
        <v>164</v>
      </c>
      <c r="B27" s="11" t="s">
        <v>165</v>
      </c>
      <c r="C27" s="14">
        <f>IF(A27="", "", SUMIFS('إدخال المبالغ والتوزيع الآلي'!$F:$F, 'إدخال المبالغ والتوزيع الآلي'!$A:$A, A27, 'إدخال المبالغ والتوزيع الآلي'!$E:$E, "✔ " &amp; "9210*"))</f>
        <v>0</v>
      </c>
      <c r="D27" s="12">
        <f>IF(A27="", "", SUMIFS('إدخال المبالغ والتوزيع الآلي'!$F:$F, 'إدخال المبالغ والتوزيع الآلي'!$A:$A, A27, 'إدخال المبالغ والتوزيع الآلي'!$E:$E, "✔ " &amp; "9211*"))</f>
        <v>0</v>
      </c>
      <c r="E27" s="12">
        <f>IF(A27="", "", SUMIFS('إدخال المبالغ والتوزيع الآلي'!$F:$F, 'إدخال المبالغ والتوزيع الآلي'!$A:$A, A27, 'إدخال المبالغ والتوزيع الآلي'!$E:$E, "✔ " &amp; "9212*"))</f>
        <v>0</v>
      </c>
      <c r="F27" s="14">
        <f>IF(A27="", "", SUMIFS('إدخال المبالغ والتوزيع الآلي'!$F:$F, 'إدخال المبالغ والتوزيع الآلي'!$A:$A, A27, 'إدخال المبالغ والتوزيع الآلي'!$E:$E, "✔ " &amp; "9219*"))</f>
        <v>0</v>
      </c>
    </row>
    <row r="28" spans="1:6" ht="15" customHeight="1" x14ac:dyDescent="0.2">
      <c r="A28" s="7" t="s">
        <v>429</v>
      </c>
      <c r="B28" s="8" t="s">
        <v>430</v>
      </c>
      <c r="C28" s="9">
        <f>IF(A28="", "", SUMIFS('إدخال المبالغ والتوزيع الآلي'!$F:$F, 'إدخال المبالغ والتوزيع الآلي'!$A:$A, A28, 'إدخال المبالغ والتوزيع الآلي'!$E:$E, "✔ " &amp; "9210*"))</f>
        <v>0</v>
      </c>
      <c r="D28" s="9">
        <f>IF(A28="", "", SUMIFS('إدخال المبالغ والتوزيع الآلي'!$F:$F, 'إدخال المبالغ والتوزيع الآلي'!$A:$A, A28, 'إدخال المبالغ والتوزيع الآلي'!$E:$E, "✔ " &amp; "9211*"))</f>
        <v>0</v>
      </c>
      <c r="E28" s="13">
        <f>IF(A28="", "", SUMIFS('إدخال المبالغ والتوزيع الآلي'!$F:$F, 'إدخال المبالغ والتوزيع الآلي'!$A:$A, A28, 'إدخال المبالغ والتوزيع الآلي'!$E:$E, "✔ " &amp; "9212*"))</f>
        <v>0</v>
      </c>
      <c r="F28" s="9">
        <f>IF(A28="", "", SUMIFS('إدخال المبالغ والتوزيع الآلي'!$F:$F, 'إدخال المبالغ والتوزيع الآلي'!$A:$A, A28, 'إدخال المبالغ والتوزيع الآلي'!$E:$E, "✔ " &amp; "9219*"))</f>
        <v>0</v>
      </c>
    </row>
    <row r="29" spans="1:6" ht="15" customHeight="1" x14ac:dyDescent="0.2">
      <c r="A29" s="10" t="s">
        <v>122</v>
      </c>
      <c r="B29" s="11" t="s">
        <v>123</v>
      </c>
      <c r="C29" s="14">
        <f>IF(A29="", "", SUMIFS('إدخال المبالغ والتوزيع الآلي'!$F:$F, 'إدخال المبالغ والتوزيع الآلي'!$A:$A, A29, 'إدخال المبالغ والتوزيع الآلي'!$E:$E, "✔ " &amp; "9210*"))</f>
        <v>0</v>
      </c>
      <c r="D29" s="12">
        <f>IF(A29="", "", SUMIFS('إدخال المبالغ والتوزيع الآلي'!$F:$F, 'إدخال المبالغ والتوزيع الآلي'!$A:$A, A29, 'إدخال المبالغ والتوزيع الآلي'!$E:$E, "✔ " &amp; "9211*"))</f>
        <v>0</v>
      </c>
      <c r="E29" s="12">
        <f>IF(A29="", "", SUMIFS('إدخال المبالغ والتوزيع الآلي'!$F:$F, 'إدخال المبالغ والتوزيع الآلي'!$A:$A, A29, 'إدخال المبالغ والتوزيع الآلي'!$E:$E, "✔ " &amp; "9212*"))</f>
        <v>0</v>
      </c>
      <c r="F29" s="12">
        <f>IF(A29="", "", SUMIFS('إدخال المبالغ والتوزيع الآلي'!$F:$F, 'إدخال المبالغ والتوزيع الآلي'!$A:$A, A29, 'إدخال المبالغ والتوزيع الآلي'!$E:$E, "✔ " &amp; "9219*"))</f>
        <v>0</v>
      </c>
    </row>
    <row r="30" spans="1:6" ht="15" customHeight="1" x14ac:dyDescent="0.2">
      <c r="A30" s="7" t="s">
        <v>127</v>
      </c>
      <c r="B30" s="8" t="s">
        <v>128</v>
      </c>
      <c r="C30" s="13">
        <f>IF(A30="", "", SUMIFS('إدخال المبالغ والتوزيع الآلي'!$F:$F, 'إدخال المبالغ والتوزيع الآلي'!$A:$A, A30, 'إدخال المبالغ والتوزيع الآلي'!$E:$E, "✔ " &amp; "9210*"))</f>
        <v>0</v>
      </c>
      <c r="D30" s="13">
        <f>IF(A30="", "", SUMIFS('إدخال المبالغ والتوزيع الآلي'!$F:$F, 'إدخال المبالغ والتوزيع الآلي'!$A:$A, A30, 'إدخال المبالغ والتوزيع الآلي'!$E:$E, "✔ " &amp; "9211*"))</f>
        <v>0</v>
      </c>
      <c r="E30" s="9">
        <f>IF(A30="", "", SUMIFS('إدخال المبالغ والتوزيع الآلي'!$F:$F, 'إدخال المبالغ والتوزيع الآلي'!$A:$A, A30, 'إدخال المبالغ والتوزيع الآلي'!$E:$E, "✔ " &amp; "9212*"))</f>
        <v>0</v>
      </c>
      <c r="F30" s="9">
        <f>IF(A30="", "", SUMIFS('إدخال المبالغ والتوزيع الآلي'!$F:$F, 'إدخال المبالغ والتوزيع الآلي'!$A:$A, A30, 'إدخال المبالغ والتوزيع الآلي'!$E:$E, "✔ " &amp; "9219*"))</f>
        <v>0</v>
      </c>
    </row>
  </sheetData>
  <mergeCells count="4">
    <mergeCell ref="A25:F25"/>
    <mergeCell ref="A1:F1"/>
    <mergeCell ref="C3:F3"/>
    <mergeCell ref="A5:F5"/>
  </mergeCells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I15"/>
  <sheetViews>
    <sheetView rightToLeft="1" workbookViewId="0"/>
  </sheetViews>
  <sheetFormatPr defaultRowHeight="13.5" x14ac:dyDescent="0.15"/>
  <cols>
    <col min="1" max="1" width="12.01171875" style="15" customWidth="1"/>
    <col min="2" max="2" width="48.0546875" style="15" customWidth="1"/>
    <col min="3" max="9" width="24.02734375" style="15" customWidth="1"/>
  </cols>
  <sheetData>
    <row r="1" spans="1:9" x14ac:dyDescent="0.15">
      <c r="A1" s="37" t="s">
        <v>431</v>
      </c>
      <c r="B1" s="33"/>
      <c r="C1" s="33"/>
      <c r="D1" s="33"/>
      <c r="E1" s="33"/>
      <c r="F1" s="33"/>
      <c r="G1" s="33"/>
      <c r="H1" s="33"/>
      <c r="I1" s="33"/>
    </row>
    <row r="3" spans="1:9" ht="14.25" customHeight="1" x14ac:dyDescent="0.2">
      <c r="A3" s="16" t="s">
        <v>78</v>
      </c>
      <c r="B3" s="16" t="s">
        <v>79</v>
      </c>
      <c r="C3" s="40" t="s">
        <v>432</v>
      </c>
      <c r="D3" s="33"/>
      <c r="E3" s="33"/>
      <c r="F3" s="33"/>
      <c r="G3" s="33"/>
      <c r="H3" s="33"/>
      <c r="I3" s="33"/>
    </row>
    <row r="4" spans="1:9" ht="39.950000000000003" customHeight="1" x14ac:dyDescent="0.2">
      <c r="A4" s="6"/>
      <c r="B4" s="6"/>
      <c r="C4" s="1" t="s">
        <v>433</v>
      </c>
      <c r="D4" s="1" t="s">
        <v>434</v>
      </c>
      <c r="E4" s="1" t="s">
        <v>435</v>
      </c>
      <c r="F4" s="1" t="s">
        <v>436</v>
      </c>
      <c r="G4" s="1" t="s">
        <v>437</v>
      </c>
      <c r="H4" s="1" t="s">
        <v>438</v>
      </c>
      <c r="I4" s="1" t="s">
        <v>439</v>
      </c>
    </row>
    <row r="5" spans="1:9" x14ac:dyDescent="0.15">
      <c r="A5" s="39" t="s">
        <v>86</v>
      </c>
      <c r="B5" s="33"/>
      <c r="C5" s="33"/>
      <c r="D5" s="33"/>
      <c r="E5" s="33"/>
      <c r="F5" s="33"/>
      <c r="G5" s="33"/>
      <c r="H5" s="33"/>
      <c r="I5" s="33"/>
    </row>
    <row r="6" spans="1:9" ht="15" customHeight="1" x14ac:dyDescent="0.2">
      <c r="A6" s="7" t="s">
        <v>440</v>
      </c>
      <c r="B6" s="8" t="s">
        <v>441</v>
      </c>
      <c r="C6" s="13">
        <f>IF(A6="", "", SUMIFS('إدخال المبالغ والتوزيع الآلي'!$F:$F, 'إدخال المبالغ والتوزيع الآلي'!$A:$A, A6, 'إدخال المبالغ والتوزيع الآلي'!$E:$E, "✔ " &amp; "9300*"))</f>
        <v>0</v>
      </c>
      <c r="D6" s="13">
        <f>IF(A6="", "", SUMIFS('إدخال المبالغ والتوزيع الآلي'!$F:$F, 'إدخال المبالغ والتوزيع الآلي'!$A:$A, A6, 'إدخال المبالغ والتوزيع الآلي'!$E:$E, "✔ " &amp; "9301*"))</f>
        <v>0</v>
      </c>
      <c r="E6" s="13">
        <f>IF(A6="", "", SUMIFS('إدخال المبالغ والتوزيع الآلي'!$F:$F, 'إدخال المبالغ والتوزيع الآلي'!$A:$A, A6, 'إدخال المبالغ والتوزيع الآلي'!$E:$E, "✔ " &amp; "9302*"))</f>
        <v>0</v>
      </c>
      <c r="F6" s="13">
        <f>IF(A6="", "", SUMIFS('إدخال المبالغ والتوزيع الآلي'!$F:$F, 'إدخال المبالغ والتوزيع الآلي'!$A:$A, A6, 'إدخال المبالغ والتوزيع الآلي'!$E:$E, "✔ " &amp; "9303*"))</f>
        <v>0</v>
      </c>
      <c r="G6" s="13">
        <f>IF(A6="", "", SUMIFS('إدخال المبالغ والتوزيع الآلي'!$F:$F, 'إدخال المبالغ والتوزيع الآلي'!$A:$A, A6, 'إدخال المبالغ والتوزيع الآلي'!$E:$E, "✔ " &amp; "9304*"))</f>
        <v>0</v>
      </c>
      <c r="H6" s="13">
        <f>IF(A6="", "", SUMIFS('إدخال المبالغ والتوزيع الآلي'!$F:$F, 'إدخال المبالغ والتوزيع الآلي'!$A:$A, A6, 'إدخال المبالغ والتوزيع الآلي'!$E:$E, "✔ " &amp; "9305*"))</f>
        <v>0</v>
      </c>
      <c r="I6" s="13">
        <f>IF(A6="", "", SUMIFS('إدخال المبالغ والتوزيع الآلي'!$F:$F, 'إدخال المبالغ والتوزيع الآلي'!$A:$A, A6, 'إدخال المبالغ والتوزيع الآلي'!$E:$E, "✔ " &amp; "9309*"))</f>
        <v>0</v>
      </c>
    </row>
    <row r="7" spans="1:9" ht="15" customHeight="1" x14ac:dyDescent="0.2">
      <c r="A7" s="10" t="s">
        <v>375</v>
      </c>
      <c r="B7" s="11" t="s">
        <v>376</v>
      </c>
      <c r="C7" s="14">
        <f>IF(A7="", "", SUMIFS('إدخال المبالغ والتوزيع الآلي'!$F:$F, 'إدخال المبالغ والتوزيع الآلي'!$A:$A, A7, 'إدخال المبالغ والتوزيع الآلي'!$E:$E, "✔ " &amp; "9300*"))</f>
        <v>0</v>
      </c>
      <c r="D7" s="14">
        <f>IF(A7="", "", SUMIFS('إدخال المبالغ والتوزيع الآلي'!$F:$F, 'إدخال المبالغ والتوزيع الآلي'!$A:$A, A7, 'إدخال المبالغ والتوزيع الآلي'!$E:$E, "✔ " &amp; "9301*"))</f>
        <v>0</v>
      </c>
      <c r="E7" s="14">
        <f>IF(A7="", "", SUMIFS('إدخال المبالغ والتوزيع الآلي'!$F:$F, 'إدخال المبالغ والتوزيع الآلي'!$A:$A, A7, 'إدخال المبالغ والتوزيع الآلي'!$E:$E, "✔ " &amp; "9302*"))</f>
        <v>0</v>
      </c>
      <c r="F7" s="14">
        <f>IF(A7="", "", SUMIFS('إدخال المبالغ والتوزيع الآلي'!$F:$F, 'إدخال المبالغ والتوزيع الآلي'!$A:$A, A7, 'إدخال المبالغ والتوزيع الآلي'!$E:$E, "✔ " &amp; "9303*"))</f>
        <v>0</v>
      </c>
      <c r="G7" s="14">
        <f>IF(A7="", "", SUMIFS('إدخال المبالغ والتوزيع الآلي'!$F:$F, 'إدخال المبالغ والتوزيع الآلي'!$A:$A, A7, 'إدخال المبالغ والتوزيع الآلي'!$E:$E, "✔ " &amp; "9304*"))</f>
        <v>0</v>
      </c>
      <c r="H7" s="14">
        <f>IF(A7="", "", SUMIFS('إدخال المبالغ والتوزيع الآلي'!$F:$F, 'إدخال المبالغ والتوزيع الآلي'!$A:$A, A7, 'إدخال المبالغ والتوزيع الآلي'!$E:$E, "✔ " &amp; "9305*"))</f>
        <v>0</v>
      </c>
      <c r="I7" s="14">
        <f>IF(A7="", "", SUMIFS('إدخال المبالغ والتوزيع الآلي'!$F:$F, 'إدخال المبالغ والتوزيع الآلي'!$A:$A, A7, 'إدخال المبالغ والتوزيع الآلي'!$E:$E, "✔ " &amp; "9309*"))</f>
        <v>0</v>
      </c>
    </row>
    <row r="8" spans="1:9" ht="15" customHeight="1" x14ac:dyDescent="0.2">
      <c r="A8" s="7" t="s">
        <v>354</v>
      </c>
      <c r="B8" s="8" t="s">
        <v>355</v>
      </c>
      <c r="C8" s="13">
        <f>IF(A8="", "", SUMIFS('إدخال المبالغ والتوزيع الآلي'!$F:$F, 'إدخال المبالغ والتوزيع الآلي'!$A:$A, A8, 'إدخال المبالغ والتوزيع الآلي'!$E:$E, "✔ " &amp; "9300*"))</f>
        <v>0</v>
      </c>
      <c r="D8" s="13">
        <f>IF(A8="", "", SUMIFS('إدخال المبالغ والتوزيع الآلي'!$F:$F, 'إدخال المبالغ والتوزيع الآلي'!$A:$A, A8, 'إدخال المبالغ والتوزيع الآلي'!$E:$E, "✔ " &amp; "9301*"))</f>
        <v>0</v>
      </c>
      <c r="E8" s="13">
        <f>IF(A8="", "", SUMIFS('إدخال المبالغ والتوزيع الآلي'!$F:$F, 'إدخال المبالغ والتوزيع الآلي'!$A:$A, A8, 'إدخال المبالغ والتوزيع الآلي'!$E:$E, "✔ " &amp; "9302*"))</f>
        <v>0</v>
      </c>
      <c r="F8" s="13">
        <f>IF(A8="", "", SUMIFS('إدخال المبالغ والتوزيع الآلي'!$F:$F, 'إدخال المبالغ والتوزيع الآلي'!$A:$A, A8, 'إدخال المبالغ والتوزيع الآلي'!$E:$E, "✔ " &amp; "9303*"))</f>
        <v>0</v>
      </c>
      <c r="G8" s="13">
        <f>IF(A8="", "", SUMIFS('إدخال المبالغ والتوزيع الآلي'!$F:$F, 'إدخال المبالغ والتوزيع الآلي'!$A:$A, A8, 'إدخال المبالغ والتوزيع الآلي'!$E:$E, "✔ " &amp; "9304*"))</f>
        <v>0</v>
      </c>
      <c r="H8" s="13">
        <f>IF(A8="", "", SUMIFS('إدخال المبالغ والتوزيع الآلي'!$F:$F, 'إدخال المبالغ والتوزيع الآلي'!$A:$A, A8, 'إدخال المبالغ والتوزيع الآلي'!$E:$E, "✔ " &amp; "9305*"))</f>
        <v>0</v>
      </c>
      <c r="I8" s="13">
        <f>IF(A8="", "", SUMIFS('إدخال المبالغ والتوزيع الآلي'!$F:$F, 'إدخال المبالغ والتوزيع الآلي'!$A:$A, A8, 'إدخال المبالغ والتوزيع الآلي'!$E:$E, "✔ " &amp; "9309*"))</f>
        <v>0</v>
      </c>
    </row>
    <row r="9" spans="1:9" ht="15" customHeight="1" x14ac:dyDescent="0.2">
      <c r="A9" s="10" t="s">
        <v>101</v>
      </c>
      <c r="B9" s="11" t="s">
        <v>102</v>
      </c>
      <c r="C9" s="14">
        <f>IF(A9="", "", SUMIFS('إدخال المبالغ والتوزيع الآلي'!$F:$F, 'إدخال المبالغ والتوزيع الآلي'!$A:$A, A9, 'إدخال المبالغ والتوزيع الآلي'!$E:$E, "✔ " &amp; "9300*"))</f>
        <v>0</v>
      </c>
      <c r="D9" s="14">
        <f>IF(A9="", "", SUMIFS('إدخال المبالغ والتوزيع الآلي'!$F:$F, 'إدخال المبالغ والتوزيع الآلي'!$A:$A, A9, 'إدخال المبالغ والتوزيع الآلي'!$E:$E, "✔ " &amp; "9301*"))</f>
        <v>0</v>
      </c>
      <c r="E9" s="14">
        <f>IF(A9="", "", SUMIFS('إدخال المبالغ والتوزيع الآلي'!$F:$F, 'إدخال المبالغ والتوزيع الآلي'!$A:$A, A9, 'إدخال المبالغ والتوزيع الآلي'!$E:$E, "✔ " &amp; "9302*"))</f>
        <v>0</v>
      </c>
      <c r="F9" s="14">
        <f>IF(A9="", "", SUMIFS('إدخال المبالغ والتوزيع الآلي'!$F:$F, 'إدخال المبالغ والتوزيع الآلي'!$A:$A, A9, 'إدخال المبالغ والتوزيع الآلي'!$E:$E, "✔ " &amp; "9303*"))</f>
        <v>0</v>
      </c>
      <c r="G9" s="14">
        <f>IF(A9="", "", SUMIFS('إدخال المبالغ والتوزيع الآلي'!$F:$F, 'إدخال المبالغ والتوزيع الآلي'!$A:$A, A9, 'إدخال المبالغ والتوزيع الآلي'!$E:$E, "✔ " &amp; "9304*"))</f>
        <v>0</v>
      </c>
      <c r="H9" s="14">
        <f>IF(A9="", "", SUMIFS('إدخال المبالغ والتوزيع الآلي'!$F:$F, 'إدخال المبالغ والتوزيع الآلي'!$A:$A, A9, 'إدخال المبالغ والتوزيع الآلي'!$E:$E, "✔ " &amp; "9305*"))</f>
        <v>0</v>
      </c>
      <c r="I9" s="14">
        <f>IF(A9="", "", SUMIFS('إدخال المبالغ والتوزيع الآلي'!$F:$F, 'إدخال المبالغ والتوزيع الآلي'!$A:$A, A9, 'إدخال المبالغ والتوزيع الآلي'!$E:$E, "✔ " &amp; "9309*"))</f>
        <v>0</v>
      </c>
    </row>
    <row r="10" spans="1:9" ht="15" customHeight="1" x14ac:dyDescent="0.2">
      <c r="A10" s="7" t="s">
        <v>105</v>
      </c>
      <c r="B10" s="8" t="s">
        <v>106</v>
      </c>
      <c r="C10" s="13">
        <f>IF(A10="", "", SUMIFS('إدخال المبالغ والتوزيع الآلي'!$F:$F, 'إدخال المبالغ والتوزيع الآلي'!$A:$A, A10, 'إدخال المبالغ والتوزيع الآلي'!$E:$E, "✔ " &amp; "9300*"))</f>
        <v>0</v>
      </c>
      <c r="D10" s="13">
        <f>IF(A10="", "", SUMIFS('إدخال المبالغ والتوزيع الآلي'!$F:$F, 'إدخال المبالغ والتوزيع الآلي'!$A:$A, A10, 'إدخال المبالغ والتوزيع الآلي'!$E:$E, "✔ " &amp; "9301*"))</f>
        <v>0</v>
      </c>
      <c r="E10" s="13">
        <f>IF(A10="", "", SUMIFS('إدخال المبالغ والتوزيع الآلي'!$F:$F, 'إدخال المبالغ والتوزيع الآلي'!$A:$A, A10, 'إدخال المبالغ والتوزيع الآلي'!$E:$E, "✔ " &amp; "9302*"))</f>
        <v>0</v>
      </c>
      <c r="F10" s="13">
        <f>IF(A10="", "", SUMIFS('إدخال المبالغ والتوزيع الآلي'!$F:$F, 'إدخال المبالغ والتوزيع الآلي'!$A:$A, A10, 'إدخال المبالغ والتوزيع الآلي'!$E:$E, "✔ " &amp; "9303*"))</f>
        <v>0</v>
      </c>
      <c r="G10" s="13">
        <f>IF(A10="", "", SUMIFS('إدخال المبالغ والتوزيع الآلي'!$F:$F, 'إدخال المبالغ والتوزيع الآلي'!$A:$A, A10, 'إدخال المبالغ والتوزيع الآلي'!$E:$E, "✔ " &amp; "9304*"))</f>
        <v>0</v>
      </c>
      <c r="H10" s="13">
        <f>IF(A10="", "", SUMIFS('إدخال المبالغ والتوزيع الآلي'!$F:$F, 'إدخال المبالغ والتوزيع الآلي'!$A:$A, A10, 'إدخال المبالغ والتوزيع الآلي'!$E:$E, "✔ " &amp; "9305*"))</f>
        <v>0</v>
      </c>
      <c r="I10" s="13">
        <f>IF(A10="", "", SUMIFS('إدخال المبالغ والتوزيع الآلي'!$F:$F, 'إدخال المبالغ والتوزيع الآلي'!$A:$A, A10, 'إدخال المبالغ والتوزيع الآلي'!$E:$E, "✔ " &amp; "9309*"))</f>
        <v>0</v>
      </c>
    </row>
    <row r="11" spans="1:9" x14ac:dyDescent="0.15">
      <c r="A11" s="39" t="s">
        <v>111</v>
      </c>
      <c r="B11" s="33"/>
      <c r="C11" s="33"/>
      <c r="D11" s="33"/>
      <c r="E11" s="33"/>
      <c r="F11" s="33"/>
      <c r="G11" s="33"/>
      <c r="H11" s="33"/>
      <c r="I11" s="33"/>
    </row>
    <row r="12" spans="1:9" ht="15" customHeight="1" x14ac:dyDescent="0.2">
      <c r="A12" s="7" t="s">
        <v>162</v>
      </c>
      <c r="B12" s="8" t="s">
        <v>163</v>
      </c>
      <c r="C12" s="13">
        <f>IF(A12="", "", SUMIFS('إدخال المبالغ والتوزيع الآلي'!$F:$F, 'إدخال المبالغ والتوزيع الآلي'!$A:$A, A12, 'إدخال المبالغ والتوزيع الآلي'!$E:$E, "✔ " &amp; "9300*"))</f>
        <v>0</v>
      </c>
      <c r="D12" s="13">
        <f>IF(A12="", "", SUMIFS('إدخال المبالغ والتوزيع الآلي'!$F:$F, 'إدخال المبالغ والتوزيع الآلي'!$A:$A, A12, 'إدخال المبالغ والتوزيع الآلي'!$E:$E, "✔ " &amp; "9301*"))</f>
        <v>0</v>
      </c>
      <c r="E12" s="13">
        <f>IF(A12="", "", SUMIFS('إدخال المبالغ والتوزيع الآلي'!$F:$F, 'إدخال المبالغ والتوزيع الآلي'!$A:$A, A12, 'إدخال المبالغ والتوزيع الآلي'!$E:$E, "✔ " &amp; "9302*"))</f>
        <v>0</v>
      </c>
      <c r="F12" s="13">
        <f>IF(A12="", "", SUMIFS('إدخال المبالغ والتوزيع الآلي'!$F:$F, 'إدخال المبالغ والتوزيع الآلي'!$A:$A, A12, 'إدخال المبالغ والتوزيع الآلي'!$E:$E, "✔ " &amp; "9303*"))</f>
        <v>0</v>
      </c>
      <c r="G12" s="13">
        <f>IF(A12="", "", SUMIFS('إدخال المبالغ والتوزيع الآلي'!$F:$F, 'إدخال المبالغ والتوزيع الآلي'!$A:$A, A12, 'إدخال المبالغ والتوزيع الآلي'!$E:$E, "✔ " &amp; "9304*"))</f>
        <v>0</v>
      </c>
      <c r="H12" s="13">
        <f>IF(A12="", "", SUMIFS('إدخال المبالغ والتوزيع الآلي'!$F:$F, 'إدخال المبالغ والتوزيع الآلي'!$A:$A, A12, 'إدخال المبالغ والتوزيع الآلي'!$E:$E, "✔ " &amp; "9305*"))</f>
        <v>0</v>
      </c>
      <c r="I12" s="13">
        <f>IF(A12="", "", SUMIFS('إدخال المبالغ والتوزيع الآلي'!$F:$F, 'إدخال المبالغ والتوزيع الآلي'!$A:$A, A12, 'إدخال المبالغ والتوزيع الآلي'!$E:$E, "✔ " &amp; "9309*"))</f>
        <v>0</v>
      </c>
    </row>
    <row r="13" spans="1:9" ht="15" customHeight="1" x14ac:dyDescent="0.2">
      <c r="A13" s="10" t="s">
        <v>164</v>
      </c>
      <c r="B13" s="11" t="s">
        <v>165</v>
      </c>
      <c r="C13" s="14">
        <f>IF(A13="", "", SUMIFS('إدخال المبالغ والتوزيع الآلي'!$F:$F, 'إدخال المبالغ والتوزيع الآلي'!$A:$A, A13, 'إدخال المبالغ والتوزيع الآلي'!$E:$E, "✔ " &amp; "9300*"))</f>
        <v>0</v>
      </c>
      <c r="D13" s="14">
        <f>IF(A13="", "", SUMIFS('إدخال المبالغ والتوزيع الآلي'!$F:$F, 'إدخال المبالغ والتوزيع الآلي'!$A:$A, A13, 'إدخال المبالغ والتوزيع الآلي'!$E:$E, "✔ " &amp; "9301*"))</f>
        <v>0</v>
      </c>
      <c r="E13" s="14">
        <f>IF(A13="", "", SUMIFS('إدخال المبالغ والتوزيع الآلي'!$F:$F, 'إدخال المبالغ والتوزيع الآلي'!$A:$A, A13, 'إدخال المبالغ والتوزيع الآلي'!$E:$E, "✔ " &amp; "9302*"))</f>
        <v>0</v>
      </c>
      <c r="F13" s="14">
        <f>IF(A13="", "", SUMIFS('إدخال المبالغ والتوزيع الآلي'!$F:$F, 'إدخال المبالغ والتوزيع الآلي'!$A:$A, A13, 'إدخال المبالغ والتوزيع الآلي'!$E:$E, "✔ " &amp; "9303*"))</f>
        <v>0</v>
      </c>
      <c r="G13" s="14">
        <f>IF(A13="", "", SUMIFS('إدخال المبالغ والتوزيع الآلي'!$F:$F, 'إدخال المبالغ والتوزيع الآلي'!$A:$A, A13, 'إدخال المبالغ والتوزيع الآلي'!$E:$E, "✔ " &amp; "9304*"))</f>
        <v>0</v>
      </c>
      <c r="H13" s="14">
        <f>IF(A13="", "", SUMIFS('إدخال المبالغ والتوزيع الآلي'!$F:$F, 'إدخال المبالغ والتوزيع الآلي'!$A:$A, A13, 'إدخال المبالغ والتوزيع الآلي'!$E:$E, "✔ " &amp; "9305*"))</f>
        <v>0</v>
      </c>
      <c r="I13" s="14">
        <f>IF(A13="", "", SUMIFS('إدخال المبالغ والتوزيع الآلي'!$F:$F, 'إدخال المبالغ والتوزيع الآلي'!$A:$A, A13, 'إدخال المبالغ والتوزيع الآلي'!$E:$E, "✔ " &amp; "9309*"))</f>
        <v>0</v>
      </c>
    </row>
    <row r="14" spans="1:9" ht="15" customHeight="1" x14ac:dyDescent="0.2">
      <c r="A14" s="7" t="s">
        <v>122</v>
      </c>
      <c r="B14" s="8" t="s">
        <v>123</v>
      </c>
      <c r="C14" s="13">
        <f>IF(A14="", "", SUMIFS('إدخال المبالغ والتوزيع الآلي'!$F:$F, 'إدخال المبالغ والتوزيع الآلي'!$A:$A, A14, 'إدخال المبالغ والتوزيع الآلي'!$E:$E, "✔ " &amp; "9300*"))</f>
        <v>0</v>
      </c>
      <c r="D14" s="13">
        <f>IF(A14="", "", SUMIFS('إدخال المبالغ والتوزيع الآلي'!$F:$F, 'إدخال المبالغ والتوزيع الآلي'!$A:$A, A14, 'إدخال المبالغ والتوزيع الآلي'!$E:$E, "✔ " &amp; "9301*"))</f>
        <v>0</v>
      </c>
      <c r="E14" s="13">
        <f>IF(A14="", "", SUMIFS('إدخال المبالغ والتوزيع الآلي'!$F:$F, 'إدخال المبالغ والتوزيع الآلي'!$A:$A, A14, 'إدخال المبالغ والتوزيع الآلي'!$E:$E, "✔ " &amp; "9302*"))</f>
        <v>0</v>
      </c>
      <c r="F14" s="13">
        <f>IF(A14="", "", SUMIFS('إدخال المبالغ والتوزيع الآلي'!$F:$F, 'إدخال المبالغ والتوزيع الآلي'!$A:$A, A14, 'إدخال المبالغ والتوزيع الآلي'!$E:$E, "✔ " &amp; "9303*"))</f>
        <v>0</v>
      </c>
      <c r="G14" s="13">
        <f>IF(A14="", "", SUMIFS('إدخال المبالغ والتوزيع الآلي'!$F:$F, 'إدخال المبالغ والتوزيع الآلي'!$A:$A, A14, 'إدخال المبالغ والتوزيع الآلي'!$E:$E, "✔ " &amp; "9304*"))</f>
        <v>0</v>
      </c>
      <c r="H14" s="13">
        <f>IF(A14="", "", SUMIFS('إدخال المبالغ والتوزيع الآلي'!$F:$F, 'إدخال المبالغ والتوزيع الآلي'!$A:$A, A14, 'إدخال المبالغ والتوزيع الآلي'!$E:$E, "✔ " &amp; "9305*"))</f>
        <v>0</v>
      </c>
      <c r="I14" s="13">
        <f>IF(A14="", "", SUMIFS('إدخال المبالغ والتوزيع الآلي'!$F:$F, 'إدخال المبالغ والتوزيع الآلي'!$A:$A, A14, 'إدخال المبالغ والتوزيع الآلي'!$E:$E, "✔ " &amp; "9309*"))</f>
        <v>0</v>
      </c>
    </row>
    <row r="15" spans="1:9" ht="15" customHeight="1" x14ac:dyDescent="0.2">
      <c r="A15" s="10" t="s">
        <v>127</v>
      </c>
      <c r="B15" s="11" t="s">
        <v>128</v>
      </c>
      <c r="C15" s="14">
        <f>IF(A15="", "", SUMIFS('إدخال المبالغ والتوزيع الآلي'!$F:$F, 'إدخال المبالغ والتوزيع الآلي'!$A:$A, A15, 'إدخال المبالغ والتوزيع الآلي'!$E:$E, "✔ " &amp; "9300*"))</f>
        <v>0</v>
      </c>
      <c r="D15" s="14">
        <f>IF(A15="", "", SUMIFS('إدخال المبالغ والتوزيع الآلي'!$F:$F, 'إدخال المبالغ والتوزيع الآلي'!$A:$A, A15, 'إدخال المبالغ والتوزيع الآلي'!$E:$E, "✔ " &amp; "9301*"))</f>
        <v>0</v>
      </c>
      <c r="E15" s="14">
        <f>IF(A15="", "", SUMIFS('إدخال المبالغ والتوزيع الآلي'!$F:$F, 'إدخال المبالغ والتوزيع الآلي'!$A:$A, A15, 'إدخال المبالغ والتوزيع الآلي'!$E:$E, "✔ " &amp; "9302*"))</f>
        <v>0</v>
      </c>
      <c r="F15" s="14">
        <f>IF(A15="", "", SUMIFS('إدخال المبالغ والتوزيع الآلي'!$F:$F, 'إدخال المبالغ والتوزيع الآلي'!$A:$A, A15, 'إدخال المبالغ والتوزيع الآلي'!$E:$E, "✔ " &amp; "9303*"))</f>
        <v>0</v>
      </c>
      <c r="G15" s="14">
        <f>IF(A15="", "", SUMIFS('إدخال المبالغ والتوزيع الآلي'!$F:$F, 'إدخال المبالغ والتوزيع الآلي'!$A:$A, A15, 'إدخال المبالغ والتوزيع الآلي'!$E:$E, "✔ " &amp; "9304*"))</f>
        <v>0</v>
      </c>
      <c r="H15" s="14">
        <f>IF(A15="", "", SUMIFS('إدخال المبالغ والتوزيع الآلي'!$F:$F, 'إدخال المبالغ والتوزيع الآلي'!$A:$A, A15, 'إدخال المبالغ والتوزيع الآلي'!$E:$E, "✔ " &amp; "9305*"))</f>
        <v>0</v>
      </c>
      <c r="I15" s="14">
        <f>IF(A15="", "", SUMIFS('إدخال المبالغ والتوزيع الآلي'!$F:$F, 'إدخال المبالغ والتوزيع الآلي'!$A:$A, A15, 'إدخال المبالغ والتوزيع الآلي'!$E:$E, "✔ " &amp; "9309*"))</f>
        <v>0</v>
      </c>
    </row>
  </sheetData>
  <mergeCells count="4">
    <mergeCell ref="A1:I1"/>
    <mergeCell ref="C3:I3"/>
    <mergeCell ref="A11:I11"/>
    <mergeCell ref="A5:I5"/>
  </mergeCells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J40"/>
  <sheetViews>
    <sheetView rightToLeft="1" workbookViewId="0"/>
  </sheetViews>
  <sheetFormatPr defaultRowHeight="13.5" x14ac:dyDescent="0.15"/>
  <cols>
    <col min="1" max="1" width="12.01171875" style="15" customWidth="1"/>
    <col min="2" max="2" width="48.0546875" style="15" customWidth="1"/>
    <col min="3" max="10" width="24.02734375" style="15" customWidth="1"/>
  </cols>
  <sheetData>
    <row r="1" spans="1:10" x14ac:dyDescent="0.15">
      <c r="A1" s="37" t="s">
        <v>442</v>
      </c>
      <c r="B1" s="33"/>
      <c r="C1" s="33"/>
      <c r="D1" s="33"/>
      <c r="E1" s="33"/>
      <c r="F1" s="33"/>
      <c r="G1" s="33"/>
      <c r="H1" s="33"/>
      <c r="I1" s="33"/>
      <c r="J1" s="33"/>
    </row>
    <row r="3" spans="1:10" ht="14.25" customHeight="1" x14ac:dyDescent="0.2">
      <c r="A3" s="16" t="s">
        <v>78</v>
      </c>
      <c r="B3" s="16" t="s">
        <v>79</v>
      </c>
      <c r="C3" s="40" t="s">
        <v>443</v>
      </c>
      <c r="D3" s="33"/>
      <c r="E3" s="33"/>
      <c r="F3" s="33"/>
      <c r="G3" s="33"/>
      <c r="H3" s="33"/>
      <c r="I3" s="33"/>
      <c r="J3" s="33"/>
    </row>
    <row r="4" spans="1:10" ht="39.950000000000003" customHeight="1" x14ac:dyDescent="0.2">
      <c r="A4" s="6"/>
      <c r="B4" s="6"/>
      <c r="C4" s="1" t="s">
        <v>444</v>
      </c>
      <c r="D4" s="1" t="s">
        <v>445</v>
      </c>
      <c r="E4" s="1" t="s">
        <v>446</v>
      </c>
      <c r="F4" s="1" t="s">
        <v>447</v>
      </c>
      <c r="G4" s="1" t="s">
        <v>448</v>
      </c>
      <c r="H4" s="1" t="s">
        <v>449</v>
      </c>
      <c r="I4" s="1" t="s">
        <v>450</v>
      </c>
      <c r="J4" s="1" t="s">
        <v>451</v>
      </c>
    </row>
    <row r="5" spans="1:10" x14ac:dyDescent="0.15">
      <c r="A5" s="39" t="s">
        <v>86</v>
      </c>
      <c r="B5" s="33"/>
      <c r="C5" s="33"/>
      <c r="D5" s="33"/>
      <c r="E5" s="33"/>
      <c r="F5" s="33"/>
      <c r="G5" s="33"/>
      <c r="H5" s="33"/>
      <c r="I5" s="33"/>
      <c r="J5" s="33"/>
    </row>
    <row r="6" spans="1:10" ht="15" customHeight="1" x14ac:dyDescent="0.2">
      <c r="A6" s="7" t="s">
        <v>181</v>
      </c>
      <c r="B6" s="8" t="s">
        <v>182</v>
      </c>
      <c r="C6" s="9">
        <f>IF(A6="", "", SUMIFS('إدخال المبالغ والتوزيع الآلي'!$F:$F, 'إدخال المبالغ والتوزيع الآلي'!$A:$A, A6, 'إدخال المبالغ والتوزيع الآلي'!$E:$E, "✔ " &amp; "9310*"))</f>
        <v>0</v>
      </c>
      <c r="D6" s="9">
        <f>IF(A6="", "", SUMIFS('إدخال المبالغ والتوزيع الآلي'!$F:$F, 'إدخال المبالغ والتوزيع الآلي'!$A:$A, A6, 'إدخال المبالغ والتوزيع الآلي'!$E:$E, "✔ " &amp; "9311*"))</f>
        <v>0</v>
      </c>
      <c r="E6" s="13">
        <f>IF(A6="", "", SUMIFS('إدخال المبالغ والتوزيع الآلي'!$F:$F, 'إدخال المبالغ والتوزيع الآلي'!$A:$A, A6, 'إدخال المبالغ والتوزيع الآلي'!$E:$E, "✔ " &amp; "9312*"))</f>
        <v>0</v>
      </c>
      <c r="F6" s="13">
        <f>IF(A6="", "", SUMIFS('إدخال المبالغ والتوزيع الآلي'!$F:$F, 'إدخال المبالغ والتوزيع الآلي'!$A:$A, A6, 'إدخال المبالغ والتوزيع الآلي'!$E:$E, "✔ " &amp; "9313*"))</f>
        <v>0</v>
      </c>
      <c r="G6" s="13">
        <f>IF(A6="", "", SUMIFS('إدخال المبالغ والتوزيع الآلي'!$F:$F, 'إدخال المبالغ والتوزيع الآلي'!$A:$A, A6, 'إدخال المبالغ والتوزيع الآلي'!$E:$E, "✔ " &amp; "9314*"))</f>
        <v>0</v>
      </c>
      <c r="H6" s="9">
        <f>IF(A6="", "", SUMIFS('إدخال المبالغ والتوزيع الآلي'!$F:$F, 'إدخال المبالغ والتوزيع الآلي'!$A:$A, A6, 'إدخال المبالغ والتوزيع الآلي'!$E:$E, "✔ " &amp; "9315*"))</f>
        <v>0</v>
      </c>
      <c r="I6" s="9">
        <f>IF(A6="", "", SUMIFS('إدخال المبالغ والتوزيع الآلي'!$F:$F, 'إدخال المبالغ والتوزيع الآلي'!$A:$A, A6, 'إدخال المبالغ والتوزيع الآلي'!$E:$E, "✔ " &amp; "9316*"))</f>
        <v>0</v>
      </c>
      <c r="J6" s="9">
        <f>IF(A6="", "", SUMIFS('إدخال المبالغ والتوزيع الآلي'!$F:$F, 'إدخال المبالغ والتوزيع الآلي'!$A:$A, A6, 'إدخال المبالغ والتوزيع الآلي'!$E:$E, "✔ " &amp; "9319*"))</f>
        <v>0</v>
      </c>
    </row>
    <row r="7" spans="1:10" ht="15" customHeight="1" x14ac:dyDescent="0.2">
      <c r="A7" s="10" t="s">
        <v>183</v>
      </c>
      <c r="B7" s="11" t="s">
        <v>184</v>
      </c>
      <c r="C7" s="12">
        <f>IF(A7="", "", SUMIFS('إدخال المبالغ والتوزيع الآلي'!$F:$F, 'إدخال المبالغ والتوزيع الآلي'!$A:$A, A7, 'إدخال المبالغ والتوزيع الآلي'!$E:$E, "✔ " &amp; "9310*"))</f>
        <v>0</v>
      </c>
      <c r="D7" s="14">
        <f>IF(A7="", "", SUMIFS('إدخال المبالغ والتوزيع الآلي'!$F:$F, 'إدخال المبالغ والتوزيع الآلي'!$A:$A, A7, 'إدخال المبالغ والتوزيع الآلي'!$E:$E, "✔ " &amp; "9311*"))</f>
        <v>0</v>
      </c>
      <c r="E7" s="14">
        <f>IF(A7="", "", SUMIFS('إدخال المبالغ والتوزيع الآلي'!$F:$F, 'إدخال المبالغ والتوزيع الآلي'!$A:$A, A7, 'إدخال المبالغ والتوزيع الآلي'!$E:$E, "✔ " &amp; "9312*"))</f>
        <v>0</v>
      </c>
      <c r="F7" s="12">
        <f>IF(A7="", "", SUMIFS('إدخال المبالغ والتوزيع الآلي'!$F:$F, 'إدخال المبالغ والتوزيع الآلي'!$A:$A, A7, 'إدخال المبالغ والتوزيع الآلي'!$E:$E, "✔ " &amp; "9313*"))</f>
        <v>0</v>
      </c>
      <c r="G7" s="12">
        <f>IF(A7="", "", SUMIFS('إدخال المبالغ والتوزيع الآلي'!$F:$F, 'إدخال المبالغ والتوزيع الآلي'!$A:$A, A7, 'إدخال المبالغ والتوزيع الآلي'!$E:$E, "✔ " &amp; "9314*"))</f>
        <v>0</v>
      </c>
      <c r="H7" s="12">
        <f>IF(A7="", "", SUMIFS('إدخال المبالغ والتوزيع الآلي'!$F:$F, 'إدخال المبالغ والتوزيع الآلي'!$A:$A, A7, 'إدخال المبالغ والتوزيع الآلي'!$E:$E, "✔ " &amp; "9315*"))</f>
        <v>0</v>
      </c>
      <c r="I7" s="12">
        <f>IF(A7="", "", SUMIFS('إدخال المبالغ والتوزيع الآلي'!$F:$F, 'إدخال المبالغ والتوزيع الآلي'!$A:$A, A7, 'إدخال المبالغ والتوزيع الآلي'!$E:$E, "✔ " &amp; "9316*"))</f>
        <v>0</v>
      </c>
      <c r="J7" s="12">
        <f>IF(A7="", "", SUMIFS('إدخال المبالغ والتوزيع الآلي'!$F:$F, 'إدخال المبالغ والتوزيع الآلي'!$A:$A, A7, 'إدخال المبالغ والتوزيع الآلي'!$E:$E, "✔ " &amp; "9319*"))</f>
        <v>0</v>
      </c>
    </row>
    <row r="8" spans="1:10" ht="15" customHeight="1" x14ac:dyDescent="0.2">
      <c r="A8" s="7" t="s">
        <v>253</v>
      </c>
      <c r="B8" s="8" t="s">
        <v>254</v>
      </c>
      <c r="C8" s="13">
        <f>IF(A8="", "", SUMIFS('إدخال المبالغ والتوزيع الآلي'!$F:$F, 'إدخال المبالغ والتوزيع الآلي'!$A:$A, A8, 'إدخال المبالغ والتوزيع الآلي'!$E:$E, "✔ " &amp; "9310*"))</f>
        <v>0</v>
      </c>
      <c r="D8" s="13">
        <f>IF(A8="", "", SUMIFS('إدخال المبالغ والتوزيع الآلي'!$F:$F, 'إدخال المبالغ والتوزيع الآلي'!$A:$A, A8, 'إدخال المبالغ والتوزيع الآلي'!$E:$E, "✔ " &amp; "9311*"))</f>
        <v>0</v>
      </c>
      <c r="E8" s="13">
        <f>IF(A8="", "", SUMIFS('إدخال المبالغ والتوزيع الآلي'!$F:$F, 'إدخال المبالغ والتوزيع الآلي'!$A:$A, A8, 'إدخال المبالغ والتوزيع الآلي'!$E:$E, "✔ " &amp; "9312*"))</f>
        <v>0</v>
      </c>
      <c r="F8" s="13">
        <f>IF(A8="", "", SUMIFS('إدخال المبالغ والتوزيع الآلي'!$F:$F, 'إدخال المبالغ والتوزيع الآلي'!$A:$A, A8, 'إدخال المبالغ والتوزيع الآلي'!$E:$E, "✔ " &amp; "9313*"))</f>
        <v>0</v>
      </c>
      <c r="G8" s="13">
        <f>IF(A8="", "", SUMIFS('إدخال المبالغ والتوزيع الآلي'!$F:$F, 'إدخال المبالغ والتوزيع الآلي'!$A:$A, A8, 'إدخال المبالغ والتوزيع الآلي'!$E:$E, "✔ " &amp; "9314*"))</f>
        <v>0</v>
      </c>
      <c r="H8" s="13">
        <f>IF(A8="", "", SUMIFS('إدخال المبالغ والتوزيع الآلي'!$F:$F, 'إدخال المبالغ والتوزيع الآلي'!$A:$A, A8, 'إدخال المبالغ والتوزيع الآلي'!$E:$E, "✔ " &amp; "9315*"))</f>
        <v>0</v>
      </c>
      <c r="I8" s="13">
        <f>IF(A8="", "", SUMIFS('إدخال المبالغ والتوزيع الآلي'!$F:$F, 'إدخال المبالغ والتوزيع الآلي'!$A:$A, A8, 'إدخال المبالغ والتوزيع الآلي'!$E:$E, "✔ " &amp; "9316*"))</f>
        <v>0</v>
      </c>
      <c r="J8" s="13">
        <f>IF(A8="", "", SUMIFS('إدخال المبالغ والتوزيع الآلي'!$F:$F, 'إدخال المبالغ والتوزيع الآلي'!$A:$A, A8, 'إدخال المبالغ والتوزيع الآلي'!$E:$E, "✔ " &amp; "9319*"))</f>
        <v>0</v>
      </c>
    </row>
    <row r="9" spans="1:10" ht="15" customHeight="1" x14ac:dyDescent="0.2">
      <c r="A9" s="10" t="s">
        <v>255</v>
      </c>
      <c r="B9" s="11" t="s">
        <v>256</v>
      </c>
      <c r="C9" s="14">
        <f>IF(A9="", "", SUMIFS('إدخال المبالغ والتوزيع الآلي'!$F:$F, 'إدخال المبالغ والتوزيع الآلي'!$A:$A, A9, 'إدخال المبالغ والتوزيع الآلي'!$E:$E, "✔ " &amp; "9310*"))</f>
        <v>0</v>
      </c>
      <c r="D9" s="14">
        <f>IF(A9="", "", SUMIFS('إدخال المبالغ والتوزيع الآلي'!$F:$F, 'إدخال المبالغ والتوزيع الآلي'!$A:$A, A9, 'إدخال المبالغ والتوزيع الآلي'!$E:$E, "✔ " &amp; "9311*"))</f>
        <v>0</v>
      </c>
      <c r="E9" s="14">
        <f>IF(A9="", "", SUMIFS('إدخال المبالغ والتوزيع الآلي'!$F:$F, 'إدخال المبالغ والتوزيع الآلي'!$A:$A, A9, 'إدخال المبالغ والتوزيع الآلي'!$E:$E, "✔ " &amp; "9312*"))</f>
        <v>0</v>
      </c>
      <c r="F9" s="14">
        <f>IF(A9="", "", SUMIFS('إدخال المبالغ والتوزيع الآلي'!$F:$F, 'إدخال المبالغ والتوزيع الآلي'!$A:$A, A9, 'إدخال المبالغ والتوزيع الآلي'!$E:$E, "✔ " &amp; "9313*"))</f>
        <v>0</v>
      </c>
      <c r="G9" s="14">
        <f>IF(A9="", "", SUMIFS('إدخال المبالغ والتوزيع الآلي'!$F:$F, 'إدخال المبالغ والتوزيع الآلي'!$A:$A, A9, 'إدخال المبالغ والتوزيع الآلي'!$E:$E, "✔ " &amp; "9314*"))</f>
        <v>0</v>
      </c>
      <c r="H9" s="14">
        <f>IF(A9="", "", SUMIFS('إدخال المبالغ والتوزيع الآلي'!$F:$F, 'إدخال المبالغ والتوزيع الآلي'!$A:$A, A9, 'إدخال المبالغ والتوزيع الآلي'!$E:$E, "✔ " &amp; "9315*"))</f>
        <v>0</v>
      </c>
      <c r="I9" s="12">
        <f>IF(A9="", "", SUMIFS('إدخال المبالغ والتوزيع الآلي'!$F:$F, 'إدخال المبالغ والتوزيع الآلي'!$A:$A, A9, 'إدخال المبالغ والتوزيع الآلي'!$E:$E, "✔ " &amp; "9316*"))</f>
        <v>0</v>
      </c>
      <c r="J9" s="14">
        <f>IF(A9="", "", SUMIFS('إدخال المبالغ والتوزيع الآلي'!$F:$F, 'إدخال المبالغ والتوزيع الآلي'!$A:$A, A9, 'إدخال المبالغ والتوزيع الآلي'!$E:$E, "✔ " &amp; "9319*"))</f>
        <v>0</v>
      </c>
    </row>
    <row r="10" spans="1:10" ht="15" customHeight="1" x14ac:dyDescent="0.2">
      <c r="A10" s="7" t="s">
        <v>257</v>
      </c>
      <c r="B10" s="8" t="s">
        <v>258</v>
      </c>
      <c r="C10" s="13">
        <f>IF(A10="", "", SUMIFS('إدخال المبالغ والتوزيع الآلي'!$F:$F, 'إدخال المبالغ والتوزيع الآلي'!$A:$A, A10, 'إدخال المبالغ والتوزيع الآلي'!$E:$E, "✔ " &amp; "9310*"))</f>
        <v>0</v>
      </c>
      <c r="D10" s="13">
        <f>IF(A10="", "", SUMIFS('إدخال المبالغ والتوزيع الآلي'!$F:$F, 'إدخال المبالغ والتوزيع الآلي'!$A:$A, A10, 'إدخال المبالغ والتوزيع الآلي'!$E:$E, "✔ " &amp; "9311*"))</f>
        <v>0</v>
      </c>
      <c r="E10" s="13">
        <f>IF(A10="", "", SUMIFS('إدخال المبالغ والتوزيع الآلي'!$F:$F, 'إدخال المبالغ والتوزيع الآلي'!$A:$A, A10, 'إدخال المبالغ والتوزيع الآلي'!$E:$E, "✔ " &amp; "9312*"))</f>
        <v>0</v>
      </c>
      <c r="F10" s="13">
        <f>IF(A10="", "", SUMIFS('إدخال المبالغ والتوزيع الآلي'!$F:$F, 'إدخال المبالغ والتوزيع الآلي'!$A:$A, A10, 'إدخال المبالغ والتوزيع الآلي'!$E:$E, "✔ " &amp; "9313*"))</f>
        <v>0</v>
      </c>
      <c r="G10" s="13">
        <f>IF(A10="", "", SUMIFS('إدخال المبالغ والتوزيع الآلي'!$F:$F, 'إدخال المبالغ والتوزيع الآلي'!$A:$A, A10, 'إدخال المبالغ والتوزيع الآلي'!$E:$E, "✔ " &amp; "9314*"))</f>
        <v>0</v>
      </c>
      <c r="H10" s="13">
        <f>IF(A10="", "", SUMIFS('إدخال المبالغ والتوزيع الآلي'!$F:$F, 'إدخال المبالغ والتوزيع الآلي'!$A:$A, A10, 'إدخال المبالغ والتوزيع الآلي'!$E:$E, "✔ " &amp; "9315*"))</f>
        <v>0</v>
      </c>
      <c r="I10" s="13">
        <f>IF(A10="", "", SUMIFS('إدخال المبالغ والتوزيع الآلي'!$F:$F, 'إدخال المبالغ والتوزيع الآلي'!$A:$A, A10, 'إدخال المبالغ والتوزيع الآلي'!$E:$E, "✔ " &amp; "9316*"))</f>
        <v>0</v>
      </c>
      <c r="J10" s="13">
        <f>IF(A10="", "", SUMIFS('إدخال المبالغ والتوزيع الآلي'!$F:$F, 'إدخال المبالغ والتوزيع الآلي'!$A:$A, A10, 'إدخال المبالغ والتوزيع الآلي'!$E:$E, "✔ " &amp; "9319*"))</f>
        <v>0</v>
      </c>
    </row>
    <row r="11" spans="1:10" ht="15" customHeight="1" x14ac:dyDescent="0.2">
      <c r="A11" s="10" t="s">
        <v>193</v>
      </c>
      <c r="B11" s="11" t="s">
        <v>194</v>
      </c>
      <c r="C11" s="14">
        <f>IF(A11="", "", SUMIFS('إدخال المبالغ والتوزيع الآلي'!$F:$F, 'إدخال المبالغ والتوزيع الآلي'!$A:$A, A11, 'إدخال المبالغ والتوزيع الآلي'!$E:$E, "✔ " &amp; "9310*"))</f>
        <v>0</v>
      </c>
      <c r="D11" s="14">
        <f>IF(A11="", "", SUMIFS('إدخال المبالغ والتوزيع الآلي'!$F:$F, 'إدخال المبالغ والتوزيع الآلي'!$A:$A, A11, 'إدخال المبالغ والتوزيع الآلي'!$E:$E, "✔ " &amp; "9311*"))</f>
        <v>0</v>
      </c>
      <c r="E11" s="14">
        <f>IF(A11="", "", SUMIFS('إدخال المبالغ والتوزيع الآلي'!$F:$F, 'إدخال المبالغ والتوزيع الآلي'!$A:$A, A11, 'إدخال المبالغ والتوزيع الآلي'!$E:$E, "✔ " &amp; "9312*"))</f>
        <v>0</v>
      </c>
      <c r="F11" s="14">
        <f>IF(A11="", "", SUMIFS('إدخال المبالغ والتوزيع الآلي'!$F:$F, 'إدخال المبالغ والتوزيع الآلي'!$A:$A, A11, 'إدخال المبالغ والتوزيع الآلي'!$E:$E, "✔ " &amp; "9313*"))</f>
        <v>0</v>
      </c>
      <c r="G11" s="14">
        <f>IF(A11="", "", SUMIFS('إدخال المبالغ والتوزيع الآلي'!$F:$F, 'إدخال المبالغ والتوزيع الآلي'!$A:$A, A11, 'إدخال المبالغ والتوزيع الآلي'!$E:$E, "✔ " &amp; "9314*"))</f>
        <v>0</v>
      </c>
      <c r="H11" s="14">
        <f>IF(A11="", "", SUMIFS('إدخال المبالغ والتوزيع الآلي'!$F:$F, 'إدخال المبالغ والتوزيع الآلي'!$A:$A, A11, 'إدخال المبالغ والتوزيع الآلي'!$E:$E, "✔ " &amp; "9315*"))</f>
        <v>0</v>
      </c>
      <c r="I11" s="14">
        <f>IF(A11="", "", SUMIFS('إدخال المبالغ والتوزيع الآلي'!$F:$F, 'إدخال المبالغ والتوزيع الآلي'!$A:$A, A11, 'إدخال المبالغ والتوزيع الآلي'!$E:$E, "✔ " &amp; "9316*"))</f>
        <v>0</v>
      </c>
      <c r="J11" s="14">
        <f>IF(A11="", "", SUMIFS('إدخال المبالغ والتوزيع الآلي'!$F:$F, 'إدخال المبالغ والتوزيع الآلي'!$A:$A, A11, 'إدخال المبالغ والتوزيع الآلي'!$E:$E, "✔ " &amp; "9319*"))</f>
        <v>0</v>
      </c>
    </row>
    <row r="12" spans="1:10" ht="15" customHeight="1" x14ac:dyDescent="0.2">
      <c r="A12" s="7" t="s">
        <v>195</v>
      </c>
      <c r="B12" s="8" t="s">
        <v>196</v>
      </c>
      <c r="C12" s="9">
        <f>IF(A12="", "", SUMIFS('إدخال المبالغ والتوزيع الآلي'!$F:$F, 'إدخال المبالغ والتوزيع الآلي'!$A:$A, A12, 'إدخال المبالغ والتوزيع الآلي'!$E:$E, "✔ " &amp; "9310*"))</f>
        <v>0</v>
      </c>
      <c r="D12" s="13">
        <f>IF(A12="", "", SUMIFS('إدخال المبالغ والتوزيع الآلي'!$F:$F, 'إدخال المبالغ والتوزيع الآلي'!$A:$A, A12, 'إدخال المبالغ والتوزيع الآلي'!$E:$E, "✔ " &amp; "9311*"))</f>
        <v>0</v>
      </c>
      <c r="E12" s="9">
        <f>IF(A12="", "", SUMIFS('إدخال المبالغ والتوزيع الآلي'!$F:$F, 'إدخال المبالغ والتوزيع الآلي'!$A:$A, A12, 'إدخال المبالغ والتوزيع الآلي'!$E:$E, "✔ " &amp; "9312*"))</f>
        <v>0</v>
      </c>
      <c r="F12" s="9">
        <f>IF(A12="", "", SUMIFS('إدخال المبالغ والتوزيع الآلي'!$F:$F, 'إدخال المبالغ والتوزيع الآلي'!$A:$A, A12, 'إدخال المبالغ والتوزيع الآلي'!$E:$E, "✔ " &amp; "9313*"))</f>
        <v>0</v>
      </c>
      <c r="G12" s="9">
        <f>IF(A12="", "", SUMIFS('إدخال المبالغ والتوزيع الآلي'!$F:$F, 'إدخال المبالغ والتوزيع الآلي'!$A:$A, A12, 'إدخال المبالغ والتوزيع الآلي'!$E:$E, "✔ " &amp; "9314*"))</f>
        <v>0</v>
      </c>
      <c r="H12" s="13">
        <f>IF(A12="", "", SUMIFS('إدخال المبالغ والتوزيع الآلي'!$F:$F, 'إدخال المبالغ والتوزيع الآلي'!$A:$A, A12, 'إدخال المبالغ والتوزيع الآلي'!$E:$E, "✔ " &amp; "9315*"))</f>
        <v>0</v>
      </c>
      <c r="I12" s="9">
        <f>IF(A12="", "", SUMIFS('إدخال المبالغ والتوزيع الآلي'!$F:$F, 'إدخال المبالغ والتوزيع الآلي'!$A:$A, A12, 'إدخال المبالغ والتوزيع الآلي'!$E:$E, "✔ " &amp; "9316*"))</f>
        <v>0</v>
      </c>
      <c r="J12" s="9">
        <f>IF(A12="", "", SUMIFS('إدخال المبالغ والتوزيع الآلي'!$F:$F, 'إدخال المبالغ والتوزيع الآلي'!$A:$A, A12, 'إدخال المبالغ والتوزيع الآلي'!$E:$E, "✔ " &amp; "9319*"))</f>
        <v>0</v>
      </c>
    </row>
    <row r="13" spans="1:10" ht="15" customHeight="1" x14ac:dyDescent="0.2">
      <c r="A13" s="10" t="s">
        <v>197</v>
      </c>
      <c r="B13" s="11" t="s">
        <v>198</v>
      </c>
      <c r="C13" s="14">
        <f>IF(A13="", "", SUMIFS('إدخال المبالغ والتوزيع الآلي'!$F:$F, 'إدخال المبالغ والتوزيع الآلي'!$A:$A, A13, 'إدخال المبالغ والتوزيع الآلي'!$E:$E, "✔ " &amp; "9310*"))</f>
        <v>0</v>
      </c>
      <c r="D13" s="14">
        <f>IF(A13="", "", SUMIFS('إدخال المبالغ والتوزيع الآلي'!$F:$F, 'إدخال المبالغ والتوزيع الآلي'!$A:$A, A13, 'إدخال المبالغ والتوزيع الآلي'!$E:$E, "✔ " &amp; "9311*"))</f>
        <v>0</v>
      </c>
      <c r="E13" s="14">
        <f>IF(A13="", "", SUMIFS('إدخال المبالغ والتوزيع الآلي'!$F:$F, 'إدخال المبالغ والتوزيع الآلي'!$A:$A, A13, 'إدخال المبالغ والتوزيع الآلي'!$E:$E, "✔ " &amp; "9312*"))</f>
        <v>0</v>
      </c>
      <c r="F13" s="14">
        <f>IF(A13="", "", SUMIFS('إدخال المبالغ والتوزيع الآلي'!$F:$F, 'إدخال المبالغ والتوزيع الآلي'!$A:$A, A13, 'إدخال المبالغ والتوزيع الآلي'!$E:$E, "✔ " &amp; "9313*"))</f>
        <v>0</v>
      </c>
      <c r="G13" s="14">
        <f>IF(A13="", "", SUMIFS('إدخال المبالغ والتوزيع الآلي'!$F:$F, 'إدخال المبالغ والتوزيع الآلي'!$A:$A, A13, 'إدخال المبالغ والتوزيع الآلي'!$E:$E, "✔ " &amp; "9314*"))</f>
        <v>0</v>
      </c>
      <c r="H13" s="14">
        <f>IF(A13="", "", SUMIFS('إدخال المبالغ والتوزيع الآلي'!$F:$F, 'إدخال المبالغ والتوزيع الآلي'!$A:$A, A13, 'إدخال المبالغ والتوزيع الآلي'!$E:$E, "✔ " &amp; "9315*"))</f>
        <v>0</v>
      </c>
      <c r="I13" s="14">
        <f>IF(A13="", "", SUMIFS('إدخال المبالغ والتوزيع الآلي'!$F:$F, 'إدخال المبالغ والتوزيع الآلي'!$A:$A, A13, 'إدخال المبالغ والتوزيع الآلي'!$E:$E, "✔ " &amp; "9316*"))</f>
        <v>0</v>
      </c>
      <c r="J13" s="14">
        <f>IF(A13="", "", SUMIFS('إدخال المبالغ والتوزيع الآلي'!$F:$F, 'إدخال المبالغ والتوزيع الآلي'!$A:$A, A13, 'إدخال المبالغ والتوزيع الآلي'!$E:$E, "✔ " &amp; "9319*"))</f>
        <v>0</v>
      </c>
    </row>
    <row r="14" spans="1:10" ht="15" customHeight="1" x14ac:dyDescent="0.2">
      <c r="A14" s="7" t="s">
        <v>199</v>
      </c>
      <c r="B14" s="8" t="s">
        <v>200</v>
      </c>
      <c r="C14" s="13">
        <f>IF(A14="", "", SUMIFS('إدخال المبالغ والتوزيع الآلي'!$F:$F, 'إدخال المبالغ والتوزيع الآلي'!$A:$A, A14, 'إدخال المبالغ والتوزيع الآلي'!$E:$E, "✔ " &amp; "9310*"))</f>
        <v>0</v>
      </c>
      <c r="D14" s="13">
        <f>IF(A14="", "", SUMIFS('إدخال المبالغ والتوزيع الآلي'!$F:$F, 'إدخال المبالغ والتوزيع الآلي'!$A:$A, A14, 'إدخال المبالغ والتوزيع الآلي'!$E:$E, "✔ " &amp; "9311*"))</f>
        <v>0</v>
      </c>
      <c r="E14" s="13">
        <f>IF(A14="", "", SUMIFS('إدخال المبالغ والتوزيع الآلي'!$F:$F, 'إدخال المبالغ والتوزيع الآلي'!$A:$A, A14, 'إدخال المبالغ والتوزيع الآلي'!$E:$E, "✔ " &amp; "9312*"))</f>
        <v>0</v>
      </c>
      <c r="F14" s="13">
        <f>IF(A14="", "", SUMIFS('إدخال المبالغ والتوزيع الآلي'!$F:$F, 'إدخال المبالغ والتوزيع الآلي'!$A:$A, A14, 'إدخال المبالغ والتوزيع الآلي'!$E:$E, "✔ " &amp; "9313*"))</f>
        <v>0</v>
      </c>
      <c r="G14" s="13">
        <f>IF(A14="", "", SUMIFS('إدخال المبالغ والتوزيع الآلي'!$F:$F, 'إدخال المبالغ والتوزيع الآلي'!$A:$A, A14, 'إدخال المبالغ والتوزيع الآلي'!$E:$E, "✔ " &amp; "9314*"))</f>
        <v>0</v>
      </c>
      <c r="H14" s="13">
        <f>IF(A14="", "", SUMIFS('إدخال المبالغ والتوزيع الآلي'!$F:$F, 'إدخال المبالغ والتوزيع الآلي'!$A:$A, A14, 'إدخال المبالغ والتوزيع الآلي'!$E:$E, "✔ " &amp; "9315*"))</f>
        <v>0</v>
      </c>
      <c r="I14" s="13">
        <f>IF(A14="", "", SUMIFS('إدخال المبالغ والتوزيع الآلي'!$F:$F, 'إدخال المبالغ والتوزيع الآلي'!$A:$A, A14, 'إدخال المبالغ والتوزيع الآلي'!$E:$E, "✔ " &amp; "9316*"))</f>
        <v>0</v>
      </c>
      <c r="J14" s="13">
        <f>IF(A14="", "", SUMIFS('إدخال المبالغ والتوزيع الآلي'!$F:$F, 'إدخال المبالغ والتوزيع الآلي'!$A:$A, A14, 'إدخال المبالغ والتوزيع الآلي'!$E:$E, "✔ " &amp; "9319*"))</f>
        <v>0</v>
      </c>
    </row>
    <row r="15" spans="1:10" ht="15" customHeight="1" x14ac:dyDescent="0.2">
      <c r="A15" s="10" t="s">
        <v>259</v>
      </c>
      <c r="B15" s="11" t="s">
        <v>260</v>
      </c>
      <c r="C15" s="14">
        <f>IF(A15="", "", SUMIFS('إدخال المبالغ والتوزيع الآلي'!$F:$F, 'إدخال المبالغ والتوزيع الآلي'!$A:$A, A15, 'إدخال المبالغ والتوزيع الآلي'!$E:$E, "✔ " &amp; "9310*"))</f>
        <v>0</v>
      </c>
      <c r="D15" s="14">
        <f>IF(A15="", "", SUMIFS('إدخال المبالغ والتوزيع الآلي'!$F:$F, 'إدخال المبالغ والتوزيع الآلي'!$A:$A, A15, 'إدخال المبالغ والتوزيع الآلي'!$E:$E, "✔ " &amp; "9311*"))</f>
        <v>0</v>
      </c>
      <c r="E15" s="14">
        <f>IF(A15="", "", SUMIFS('إدخال المبالغ والتوزيع الآلي'!$F:$F, 'إدخال المبالغ والتوزيع الآلي'!$A:$A, A15, 'إدخال المبالغ والتوزيع الآلي'!$E:$E, "✔ " &amp; "9312*"))</f>
        <v>0</v>
      </c>
      <c r="F15" s="14">
        <f>IF(A15="", "", SUMIFS('إدخال المبالغ والتوزيع الآلي'!$F:$F, 'إدخال المبالغ والتوزيع الآلي'!$A:$A, A15, 'إدخال المبالغ والتوزيع الآلي'!$E:$E, "✔ " &amp; "9313*"))</f>
        <v>0</v>
      </c>
      <c r="G15" s="14">
        <f>IF(A15="", "", SUMIFS('إدخال المبالغ والتوزيع الآلي'!$F:$F, 'إدخال المبالغ والتوزيع الآلي'!$A:$A, A15, 'إدخال المبالغ والتوزيع الآلي'!$E:$E, "✔ " &amp; "9314*"))</f>
        <v>0</v>
      </c>
      <c r="H15" s="14">
        <f>IF(A15="", "", SUMIFS('إدخال المبالغ والتوزيع الآلي'!$F:$F, 'إدخال المبالغ والتوزيع الآلي'!$A:$A, A15, 'إدخال المبالغ والتوزيع الآلي'!$E:$E, "✔ " &amp; "9315*"))</f>
        <v>0</v>
      </c>
      <c r="I15" s="12">
        <f>IF(A15="", "", SUMIFS('إدخال المبالغ والتوزيع الآلي'!$F:$F, 'إدخال المبالغ والتوزيع الآلي'!$A:$A, A15, 'إدخال المبالغ والتوزيع الآلي'!$E:$E, "✔ " &amp; "9316*"))</f>
        <v>0</v>
      </c>
      <c r="J15" s="14">
        <f>IF(A15="", "", SUMIFS('إدخال المبالغ والتوزيع الآلي'!$F:$F, 'إدخال المبالغ والتوزيع الآلي'!$A:$A, A15, 'إدخال المبالغ والتوزيع الآلي'!$E:$E, "✔ " &amp; "9319*"))</f>
        <v>0</v>
      </c>
    </row>
    <row r="16" spans="1:10" ht="15" customHeight="1" x14ac:dyDescent="0.2">
      <c r="A16" s="7" t="s">
        <v>261</v>
      </c>
      <c r="B16" s="8" t="s">
        <v>262</v>
      </c>
      <c r="C16" s="13">
        <f>IF(A16="", "", SUMIFS('إدخال المبالغ والتوزيع الآلي'!$F:$F, 'إدخال المبالغ والتوزيع الآلي'!$A:$A, A16, 'إدخال المبالغ والتوزيع الآلي'!$E:$E, "✔ " &amp; "9310*"))</f>
        <v>0</v>
      </c>
      <c r="D16" s="13">
        <f>IF(A16="", "", SUMIFS('إدخال المبالغ والتوزيع الآلي'!$F:$F, 'إدخال المبالغ والتوزيع الآلي'!$A:$A, A16, 'إدخال المبالغ والتوزيع الآلي'!$E:$E, "✔ " &amp; "9311*"))</f>
        <v>0</v>
      </c>
      <c r="E16" s="13">
        <f>IF(A16="", "", SUMIFS('إدخال المبالغ والتوزيع الآلي'!$F:$F, 'إدخال المبالغ والتوزيع الآلي'!$A:$A, A16, 'إدخال المبالغ والتوزيع الآلي'!$E:$E, "✔ " &amp; "9312*"))</f>
        <v>0</v>
      </c>
      <c r="F16" s="13">
        <f>IF(A16="", "", SUMIFS('إدخال المبالغ والتوزيع الآلي'!$F:$F, 'إدخال المبالغ والتوزيع الآلي'!$A:$A, A16, 'إدخال المبالغ والتوزيع الآلي'!$E:$E, "✔ " &amp; "9313*"))</f>
        <v>0</v>
      </c>
      <c r="G16" s="13">
        <f>IF(A16="", "", SUMIFS('إدخال المبالغ والتوزيع الآلي'!$F:$F, 'إدخال المبالغ والتوزيع الآلي'!$A:$A, A16, 'إدخال المبالغ والتوزيع الآلي'!$E:$E, "✔ " &amp; "9314*"))</f>
        <v>0</v>
      </c>
      <c r="H16" s="13">
        <f>IF(A16="", "", SUMIFS('إدخال المبالغ والتوزيع الآلي'!$F:$F, 'إدخال المبالغ والتوزيع الآلي'!$A:$A, A16, 'إدخال المبالغ والتوزيع الآلي'!$E:$E, "✔ " &amp; "9315*"))</f>
        <v>0</v>
      </c>
      <c r="I16" s="9">
        <f>IF(A16="", "", SUMIFS('إدخال المبالغ والتوزيع الآلي'!$F:$F, 'إدخال المبالغ والتوزيع الآلي'!$A:$A, A16, 'إدخال المبالغ والتوزيع الآلي'!$E:$E, "✔ " &amp; "9316*"))</f>
        <v>0</v>
      </c>
      <c r="J16" s="13">
        <f>IF(A16="", "", SUMIFS('إدخال المبالغ والتوزيع الآلي'!$F:$F, 'إدخال المبالغ والتوزيع الآلي'!$A:$A, A16, 'إدخال المبالغ والتوزيع الآلي'!$E:$E, "✔ " &amp; "9319*"))</f>
        <v>0</v>
      </c>
    </row>
    <row r="17" spans="1:10" ht="15" customHeight="1" x14ac:dyDescent="0.2">
      <c r="A17" s="10" t="s">
        <v>201</v>
      </c>
      <c r="B17" s="11" t="s">
        <v>202</v>
      </c>
      <c r="C17" s="14">
        <f>IF(A17="", "", SUMIFS('إدخال المبالغ والتوزيع الآلي'!$F:$F, 'إدخال المبالغ والتوزيع الآلي'!$A:$A, A17, 'إدخال المبالغ والتوزيع الآلي'!$E:$E, "✔ " &amp; "9310*"))</f>
        <v>0</v>
      </c>
      <c r="D17" s="14">
        <f>IF(A17="", "", SUMIFS('إدخال المبالغ والتوزيع الآلي'!$F:$F, 'إدخال المبالغ والتوزيع الآلي'!$A:$A, A17, 'إدخال المبالغ والتوزيع الآلي'!$E:$E, "✔ " &amp; "9311*"))</f>
        <v>0</v>
      </c>
      <c r="E17" s="14">
        <f>IF(A17="", "", SUMIFS('إدخال المبالغ والتوزيع الآلي'!$F:$F, 'إدخال المبالغ والتوزيع الآلي'!$A:$A, A17, 'إدخال المبالغ والتوزيع الآلي'!$E:$E, "✔ " &amp; "9312*"))</f>
        <v>0</v>
      </c>
      <c r="F17" s="14">
        <f>IF(A17="", "", SUMIFS('إدخال المبالغ والتوزيع الآلي'!$F:$F, 'إدخال المبالغ والتوزيع الآلي'!$A:$A, A17, 'إدخال المبالغ والتوزيع الآلي'!$E:$E, "✔ " &amp; "9313*"))</f>
        <v>0</v>
      </c>
      <c r="G17" s="14">
        <f>IF(A17="", "", SUMIFS('إدخال المبالغ والتوزيع الآلي'!$F:$F, 'إدخال المبالغ والتوزيع الآلي'!$A:$A, A17, 'إدخال المبالغ والتوزيع الآلي'!$E:$E, "✔ " &amp; "9314*"))</f>
        <v>0</v>
      </c>
      <c r="H17" s="14">
        <f>IF(A17="", "", SUMIFS('إدخال المبالغ والتوزيع الآلي'!$F:$F, 'إدخال المبالغ والتوزيع الآلي'!$A:$A, A17, 'إدخال المبالغ والتوزيع الآلي'!$E:$E, "✔ " &amp; "9315*"))</f>
        <v>0</v>
      </c>
      <c r="I17" s="14">
        <f>IF(A17="", "", SUMIFS('إدخال المبالغ والتوزيع الآلي'!$F:$F, 'إدخال المبالغ والتوزيع الآلي'!$A:$A, A17, 'إدخال المبالغ والتوزيع الآلي'!$E:$E, "✔ " &amp; "9316*"))</f>
        <v>0</v>
      </c>
      <c r="J17" s="14">
        <f>IF(A17="", "", SUMIFS('إدخال المبالغ والتوزيع الآلي'!$F:$F, 'إدخال المبالغ والتوزيع الآلي'!$A:$A, A17, 'إدخال المبالغ والتوزيع الآلي'!$E:$E, "✔ " &amp; "9319*"))</f>
        <v>0</v>
      </c>
    </row>
    <row r="18" spans="1:10" ht="15" customHeight="1" x14ac:dyDescent="0.2">
      <c r="A18" s="7" t="s">
        <v>205</v>
      </c>
      <c r="B18" s="8" t="s">
        <v>206</v>
      </c>
      <c r="C18" s="13">
        <f>IF(A18="", "", SUMIFS('إدخال المبالغ والتوزيع الآلي'!$F:$F, 'إدخال المبالغ والتوزيع الآلي'!$A:$A, A18, 'إدخال المبالغ والتوزيع الآلي'!$E:$E, "✔ " &amp; "9310*"))</f>
        <v>0</v>
      </c>
      <c r="D18" s="13">
        <f>IF(A18="", "", SUMIFS('إدخال المبالغ والتوزيع الآلي'!$F:$F, 'إدخال المبالغ والتوزيع الآلي'!$A:$A, A18, 'إدخال المبالغ والتوزيع الآلي'!$E:$E, "✔ " &amp; "9311*"))</f>
        <v>0</v>
      </c>
      <c r="E18" s="13">
        <f>IF(A18="", "", SUMIFS('إدخال المبالغ والتوزيع الآلي'!$F:$F, 'إدخال المبالغ والتوزيع الآلي'!$A:$A, A18, 'إدخال المبالغ والتوزيع الآلي'!$E:$E, "✔ " &amp; "9312*"))</f>
        <v>0</v>
      </c>
      <c r="F18" s="13">
        <f>IF(A18="", "", SUMIFS('إدخال المبالغ والتوزيع الآلي'!$F:$F, 'إدخال المبالغ والتوزيع الآلي'!$A:$A, A18, 'إدخال المبالغ والتوزيع الآلي'!$E:$E, "✔ " &amp; "9313*"))</f>
        <v>0</v>
      </c>
      <c r="G18" s="13">
        <f>IF(A18="", "", SUMIFS('إدخال المبالغ والتوزيع الآلي'!$F:$F, 'إدخال المبالغ والتوزيع الآلي'!$A:$A, A18, 'إدخال المبالغ والتوزيع الآلي'!$E:$E, "✔ " &amp; "9314*"))</f>
        <v>0</v>
      </c>
      <c r="H18" s="13">
        <f>IF(A18="", "", SUMIFS('إدخال المبالغ والتوزيع الآلي'!$F:$F, 'إدخال المبالغ والتوزيع الآلي'!$A:$A, A18, 'إدخال المبالغ والتوزيع الآلي'!$E:$E, "✔ " &amp; "9315*"))</f>
        <v>0</v>
      </c>
      <c r="I18" s="13">
        <f>IF(A18="", "", SUMIFS('إدخال المبالغ والتوزيع الآلي'!$F:$F, 'إدخال المبالغ والتوزيع الآلي'!$A:$A, A18, 'إدخال المبالغ والتوزيع الآلي'!$E:$E, "✔ " &amp; "9316*"))</f>
        <v>0</v>
      </c>
      <c r="J18" s="13">
        <f>IF(A18="", "", SUMIFS('إدخال المبالغ والتوزيع الآلي'!$F:$F, 'إدخال المبالغ والتوزيع الآلي'!$A:$A, A18, 'إدخال المبالغ والتوزيع الآلي'!$E:$E, "✔ " &amp; "9319*"))</f>
        <v>0</v>
      </c>
    </row>
    <row r="19" spans="1:10" ht="15" customHeight="1" x14ac:dyDescent="0.2">
      <c r="A19" s="10" t="s">
        <v>225</v>
      </c>
      <c r="B19" s="11" t="s">
        <v>226</v>
      </c>
      <c r="C19" s="14">
        <f>IF(A19="", "", SUMIFS('إدخال المبالغ والتوزيع الآلي'!$F:$F, 'إدخال المبالغ والتوزيع الآلي'!$A:$A, A19, 'إدخال المبالغ والتوزيع الآلي'!$E:$E, "✔ " &amp; "9310*"))</f>
        <v>0</v>
      </c>
      <c r="D19" s="14">
        <f>IF(A19="", "", SUMIFS('إدخال المبالغ والتوزيع الآلي'!$F:$F, 'إدخال المبالغ والتوزيع الآلي'!$A:$A, A19, 'إدخال المبالغ والتوزيع الآلي'!$E:$E, "✔ " &amp; "9311*"))</f>
        <v>0</v>
      </c>
      <c r="E19" s="14">
        <f>IF(A19="", "", SUMIFS('إدخال المبالغ والتوزيع الآلي'!$F:$F, 'إدخال المبالغ والتوزيع الآلي'!$A:$A, A19, 'إدخال المبالغ والتوزيع الآلي'!$E:$E, "✔ " &amp; "9312*"))</f>
        <v>0</v>
      </c>
      <c r="F19" s="14">
        <f>IF(A19="", "", SUMIFS('إدخال المبالغ والتوزيع الآلي'!$F:$F, 'إدخال المبالغ والتوزيع الآلي'!$A:$A, A19, 'إدخال المبالغ والتوزيع الآلي'!$E:$E, "✔ " &amp; "9313*"))</f>
        <v>0</v>
      </c>
      <c r="G19" s="14">
        <f>IF(A19="", "", SUMIFS('إدخال المبالغ والتوزيع الآلي'!$F:$F, 'إدخال المبالغ والتوزيع الآلي'!$A:$A, A19, 'إدخال المبالغ والتوزيع الآلي'!$E:$E, "✔ " &amp; "9314*"))</f>
        <v>0</v>
      </c>
      <c r="H19" s="14">
        <f>IF(A19="", "", SUMIFS('إدخال المبالغ والتوزيع الآلي'!$F:$F, 'إدخال المبالغ والتوزيع الآلي'!$A:$A, A19, 'إدخال المبالغ والتوزيع الآلي'!$E:$E, "✔ " &amp; "9315*"))</f>
        <v>0</v>
      </c>
      <c r="I19" s="14">
        <f>IF(A19="", "", SUMIFS('إدخال المبالغ والتوزيع الآلي'!$F:$F, 'إدخال المبالغ والتوزيع الآلي'!$A:$A, A19, 'إدخال المبالغ والتوزيع الآلي'!$E:$E, "✔ " &amp; "9316*"))</f>
        <v>0</v>
      </c>
      <c r="J19" s="14">
        <f>IF(A19="", "", SUMIFS('إدخال المبالغ والتوزيع الآلي'!$F:$F, 'إدخال المبالغ والتوزيع الآلي'!$A:$A, A19, 'إدخال المبالغ والتوزيع الآلي'!$E:$E, "✔ " &amp; "9319*"))</f>
        <v>0</v>
      </c>
    </row>
    <row r="20" spans="1:10" ht="15" customHeight="1" x14ac:dyDescent="0.2">
      <c r="A20" s="7" t="s">
        <v>227</v>
      </c>
      <c r="B20" s="8" t="s">
        <v>228</v>
      </c>
      <c r="C20" s="13">
        <f>IF(A20="", "", SUMIFS('إدخال المبالغ والتوزيع الآلي'!$F:$F, 'إدخال المبالغ والتوزيع الآلي'!$A:$A, A20, 'إدخال المبالغ والتوزيع الآلي'!$E:$E, "✔ " &amp; "9310*"))</f>
        <v>0</v>
      </c>
      <c r="D20" s="13">
        <f>IF(A20="", "", SUMIFS('إدخال المبالغ والتوزيع الآلي'!$F:$F, 'إدخال المبالغ والتوزيع الآلي'!$A:$A, A20, 'إدخال المبالغ والتوزيع الآلي'!$E:$E, "✔ " &amp; "9311*"))</f>
        <v>0</v>
      </c>
      <c r="E20" s="13">
        <f>IF(A20="", "", SUMIFS('إدخال المبالغ والتوزيع الآلي'!$F:$F, 'إدخال المبالغ والتوزيع الآلي'!$A:$A, A20, 'إدخال المبالغ والتوزيع الآلي'!$E:$E, "✔ " &amp; "9312*"))</f>
        <v>0</v>
      </c>
      <c r="F20" s="13">
        <f>IF(A20="", "", SUMIFS('إدخال المبالغ والتوزيع الآلي'!$F:$F, 'إدخال المبالغ والتوزيع الآلي'!$A:$A, A20, 'إدخال المبالغ والتوزيع الآلي'!$E:$E, "✔ " &amp; "9313*"))</f>
        <v>0</v>
      </c>
      <c r="G20" s="13">
        <f>IF(A20="", "", SUMIFS('إدخال المبالغ والتوزيع الآلي'!$F:$F, 'إدخال المبالغ والتوزيع الآلي'!$A:$A, A20, 'إدخال المبالغ والتوزيع الآلي'!$E:$E, "✔ " &amp; "9314*"))</f>
        <v>0</v>
      </c>
      <c r="H20" s="13">
        <f>IF(A20="", "", SUMIFS('إدخال المبالغ والتوزيع الآلي'!$F:$F, 'إدخال المبالغ والتوزيع الآلي'!$A:$A, A20, 'إدخال المبالغ والتوزيع الآلي'!$E:$E, "✔ " &amp; "9315*"))</f>
        <v>0</v>
      </c>
      <c r="I20" s="13">
        <f>IF(A20="", "", SUMIFS('إدخال المبالغ والتوزيع الآلي'!$F:$F, 'إدخال المبالغ والتوزيع الآلي'!$A:$A, A20, 'إدخال المبالغ والتوزيع الآلي'!$E:$E, "✔ " &amp; "9316*"))</f>
        <v>0</v>
      </c>
      <c r="J20" s="13">
        <f>IF(A20="", "", SUMIFS('إدخال المبالغ والتوزيع الآلي'!$F:$F, 'إدخال المبالغ والتوزيع الآلي'!$A:$A, A20, 'إدخال المبالغ والتوزيع الآلي'!$E:$E, "✔ " &amp; "9319*"))</f>
        <v>0</v>
      </c>
    </row>
    <row r="21" spans="1:10" ht="15" customHeight="1" x14ac:dyDescent="0.2">
      <c r="A21" s="10" t="s">
        <v>231</v>
      </c>
      <c r="B21" s="11" t="s">
        <v>232</v>
      </c>
      <c r="C21" s="14">
        <f>IF(A21="", "", SUMIFS('إدخال المبالغ والتوزيع الآلي'!$F:$F, 'إدخال المبالغ والتوزيع الآلي'!$A:$A, A21, 'إدخال المبالغ والتوزيع الآلي'!$E:$E, "✔ " &amp; "9310*"))</f>
        <v>0</v>
      </c>
      <c r="D21" s="14">
        <f>IF(A21="", "", SUMIFS('إدخال المبالغ والتوزيع الآلي'!$F:$F, 'إدخال المبالغ والتوزيع الآلي'!$A:$A, A21, 'إدخال المبالغ والتوزيع الآلي'!$E:$E, "✔ " &amp; "9311*"))</f>
        <v>0</v>
      </c>
      <c r="E21" s="14">
        <f>IF(A21="", "", SUMIFS('إدخال المبالغ والتوزيع الآلي'!$F:$F, 'إدخال المبالغ والتوزيع الآلي'!$A:$A, A21, 'إدخال المبالغ والتوزيع الآلي'!$E:$E, "✔ " &amp; "9312*"))</f>
        <v>0</v>
      </c>
      <c r="F21" s="14">
        <f>IF(A21="", "", SUMIFS('إدخال المبالغ والتوزيع الآلي'!$F:$F, 'إدخال المبالغ والتوزيع الآلي'!$A:$A, A21, 'إدخال المبالغ والتوزيع الآلي'!$E:$E, "✔ " &amp; "9313*"))</f>
        <v>0</v>
      </c>
      <c r="G21" s="14">
        <f>IF(A21="", "", SUMIFS('إدخال المبالغ والتوزيع الآلي'!$F:$F, 'إدخال المبالغ والتوزيع الآلي'!$A:$A, A21, 'إدخال المبالغ والتوزيع الآلي'!$E:$E, "✔ " &amp; "9314*"))</f>
        <v>0</v>
      </c>
      <c r="H21" s="14">
        <f>IF(A21="", "", SUMIFS('إدخال المبالغ والتوزيع الآلي'!$F:$F, 'إدخال المبالغ والتوزيع الآلي'!$A:$A, A21, 'إدخال المبالغ والتوزيع الآلي'!$E:$E, "✔ " &amp; "9315*"))</f>
        <v>0</v>
      </c>
      <c r="I21" s="14">
        <f>IF(A21="", "", SUMIFS('إدخال المبالغ والتوزيع الآلي'!$F:$F, 'إدخال المبالغ والتوزيع الآلي'!$A:$A, A21, 'إدخال المبالغ والتوزيع الآلي'!$E:$E, "✔ " &amp; "9316*"))</f>
        <v>0</v>
      </c>
      <c r="J21" s="14">
        <f>IF(A21="", "", SUMIFS('إدخال المبالغ والتوزيع الآلي'!$F:$F, 'إدخال المبالغ والتوزيع الآلي'!$A:$A, A21, 'إدخال المبالغ والتوزيع الآلي'!$E:$E, "✔ " &amp; "9319*"))</f>
        <v>0</v>
      </c>
    </row>
    <row r="22" spans="1:10" ht="15" customHeight="1" x14ac:dyDescent="0.2">
      <c r="A22" s="7" t="s">
        <v>101</v>
      </c>
      <c r="B22" s="8" t="s">
        <v>102</v>
      </c>
      <c r="C22" s="13">
        <f>IF(A22="", "", SUMIFS('إدخال المبالغ والتوزيع الآلي'!$F:$F, 'إدخال المبالغ والتوزيع الآلي'!$A:$A, A22, 'إدخال المبالغ والتوزيع الآلي'!$E:$E, "✔ " &amp; "9310*"))</f>
        <v>0</v>
      </c>
      <c r="D22" s="13">
        <f>IF(A22="", "", SUMIFS('إدخال المبالغ والتوزيع الآلي'!$F:$F, 'إدخال المبالغ والتوزيع الآلي'!$A:$A, A22, 'إدخال المبالغ والتوزيع الآلي'!$E:$E, "✔ " &amp; "9311*"))</f>
        <v>0</v>
      </c>
      <c r="E22" s="13">
        <f>IF(A22="", "", SUMIFS('إدخال المبالغ والتوزيع الآلي'!$F:$F, 'إدخال المبالغ والتوزيع الآلي'!$A:$A, A22, 'إدخال المبالغ والتوزيع الآلي'!$E:$E, "✔ " &amp; "9312*"))</f>
        <v>0</v>
      </c>
      <c r="F22" s="13">
        <f>IF(A22="", "", SUMIFS('إدخال المبالغ والتوزيع الآلي'!$F:$F, 'إدخال المبالغ والتوزيع الآلي'!$A:$A, A22, 'إدخال المبالغ والتوزيع الآلي'!$E:$E, "✔ " &amp; "9313*"))</f>
        <v>0</v>
      </c>
      <c r="G22" s="13">
        <f>IF(A22="", "", SUMIFS('إدخال المبالغ والتوزيع الآلي'!$F:$F, 'إدخال المبالغ والتوزيع الآلي'!$A:$A, A22, 'إدخال المبالغ والتوزيع الآلي'!$E:$E, "✔ " &amp; "9314*"))</f>
        <v>0</v>
      </c>
      <c r="H22" s="13">
        <f>IF(A22="", "", SUMIFS('إدخال المبالغ والتوزيع الآلي'!$F:$F, 'إدخال المبالغ والتوزيع الآلي'!$A:$A, A22, 'إدخال المبالغ والتوزيع الآلي'!$E:$E, "✔ " &amp; "9315*"))</f>
        <v>0</v>
      </c>
      <c r="I22" s="13">
        <f>IF(A22="", "", SUMIFS('إدخال المبالغ والتوزيع الآلي'!$F:$F, 'إدخال المبالغ والتوزيع الآلي'!$A:$A, A22, 'إدخال المبالغ والتوزيع الآلي'!$E:$E, "✔ " &amp; "9316*"))</f>
        <v>0</v>
      </c>
      <c r="J22" s="13">
        <f>IF(A22="", "", SUMIFS('إدخال المبالغ والتوزيع الآلي'!$F:$F, 'إدخال المبالغ والتوزيع الآلي'!$A:$A, A22, 'إدخال المبالغ والتوزيع الآلي'!$E:$E, "✔ " &amp; "9319*"))</f>
        <v>0</v>
      </c>
    </row>
    <row r="23" spans="1:10" ht="15" customHeight="1" x14ac:dyDescent="0.2">
      <c r="A23" s="10" t="s">
        <v>105</v>
      </c>
      <c r="B23" s="11" t="s">
        <v>106</v>
      </c>
      <c r="C23" s="14">
        <f>IF(A23="", "", SUMIFS('إدخال المبالغ والتوزيع الآلي'!$F:$F, 'إدخال المبالغ والتوزيع الآلي'!$A:$A, A23, 'إدخال المبالغ والتوزيع الآلي'!$E:$E, "✔ " &amp; "9310*"))</f>
        <v>0</v>
      </c>
      <c r="D23" s="14">
        <f>IF(A23="", "", SUMIFS('إدخال المبالغ والتوزيع الآلي'!$F:$F, 'إدخال المبالغ والتوزيع الآلي'!$A:$A, A23, 'إدخال المبالغ والتوزيع الآلي'!$E:$E, "✔ " &amp; "9311*"))</f>
        <v>0</v>
      </c>
      <c r="E23" s="14">
        <f>IF(A23="", "", SUMIFS('إدخال المبالغ والتوزيع الآلي'!$F:$F, 'إدخال المبالغ والتوزيع الآلي'!$A:$A, A23, 'إدخال المبالغ والتوزيع الآلي'!$E:$E, "✔ " &amp; "9312*"))</f>
        <v>0</v>
      </c>
      <c r="F23" s="14">
        <f>IF(A23="", "", SUMIFS('إدخال المبالغ والتوزيع الآلي'!$F:$F, 'إدخال المبالغ والتوزيع الآلي'!$A:$A, A23, 'إدخال المبالغ والتوزيع الآلي'!$E:$E, "✔ " &amp; "9313*"))</f>
        <v>0</v>
      </c>
      <c r="G23" s="14">
        <f>IF(A23="", "", SUMIFS('إدخال المبالغ والتوزيع الآلي'!$F:$F, 'إدخال المبالغ والتوزيع الآلي'!$A:$A, A23, 'إدخال المبالغ والتوزيع الآلي'!$E:$E, "✔ " &amp; "9314*"))</f>
        <v>0</v>
      </c>
      <c r="H23" s="14">
        <f>IF(A23="", "", SUMIFS('إدخال المبالغ والتوزيع الآلي'!$F:$F, 'إدخال المبالغ والتوزيع الآلي'!$A:$A, A23, 'إدخال المبالغ والتوزيع الآلي'!$E:$E, "✔ " &amp; "9315*"))</f>
        <v>0</v>
      </c>
      <c r="I23" s="14">
        <f>IF(A23="", "", SUMIFS('إدخال المبالغ والتوزيع الآلي'!$F:$F, 'إدخال المبالغ والتوزيع الآلي'!$A:$A, A23, 'إدخال المبالغ والتوزيع الآلي'!$E:$E, "✔ " &amp; "9316*"))</f>
        <v>0</v>
      </c>
      <c r="J23" s="14">
        <f>IF(A23="", "", SUMIFS('إدخال المبالغ والتوزيع الآلي'!$F:$F, 'إدخال المبالغ والتوزيع الآلي'!$A:$A, A23, 'إدخال المبالغ والتوزيع الآلي'!$E:$E, "✔ " &amp; "9319*"))</f>
        <v>0</v>
      </c>
    </row>
    <row r="24" spans="1:10" x14ac:dyDescent="0.15">
      <c r="A24" s="39" t="s">
        <v>111</v>
      </c>
      <c r="B24" s="33"/>
      <c r="C24" s="33"/>
      <c r="D24" s="33"/>
      <c r="E24" s="33"/>
      <c r="F24" s="33"/>
      <c r="G24" s="33"/>
      <c r="H24" s="33"/>
      <c r="I24" s="33"/>
      <c r="J24" s="33"/>
    </row>
    <row r="25" spans="1:10" ht="15" customHeight="1" x14ac:dyDescent="0.2">
      <c r="A25" s="7" t="s">
        <v>237</v>
      </c>
      <c r="B25" s="8" t="s">
        <v>238</v>
      </c>
      <c r="C25" s="9">
        <f>IF(A25="", "", SUMIFS('إدخال المبالغ والتوزيع الآلي'!$F:$F, 'إدخال المبالغ والتوزيع الآلي'!$A:$A, A25, 'إدخال المبالغ والتوزيع الآلي'!$E:$E, "✔ " &amp; "9310*"))</f>
        <v>0</v>
      </c>
      <c r="D25" s="13">
        <f>IF(A25="", "", SUMIFS('إدخال المبالغ والتوزيع الآلي'!$F:$F, 'إدخال المبالغ والتوزيع الآلي'!$A:$A, A25, 'إدخال المبالغ والتوزيع الآلي'!$E:$E, "✔ " &amp; "9311*"))</f>
        <v>0</v>
      </c>
      <c r="E25" s="13">
        <f>IF(A25="", "", SUMIFS('إدخال المبالغ والتوزيع الآلي'!$F:$F, 'إدخال المبالغ والتوزيع الآلي'!$A:$A, A25, 'إدخال المبالغ والتوزيع الآلي'!$E:$E, "✔ " &amp; "9312*"))</f>
        <v>0</v>
      </c>
      <c r="F25" s="13">
        <f>IF(A25="", "", SUMIFS('إدخال المبالغ والتوزيع الآلي'!$F:$F, 'إدخال المبالغ والتوزيع الآلي'!$A:$A, A25, 'إدخال المبالغ والتوزيع الآلي'!$E:$E, "✔ " &amp; "9313*"))</f>
        <v>0</v>
      </c>
      <c r="G25" s="13">
        <f>IF(A25="", "", SUMIFS('إدخال المبالغ والتوزيع الآلي'!$F:$F, 'إدخال المبالغ والتوزيع الآلي'!$A:$A, A25, 'إدخال المبالغ والتوزيع الآلي'!$E:$E, "✔ " &amp; "9314*"))</f>
        <v>0</v>
      </c>
      <c r="H25" s="9">
        <f>IF(A25="", "", SUMIFS('إدخال المبالغ والتوزيع الآلي'!$F:$F, 'إدخال المبالغ والتوزيع الآلي'!$A:$A, A25, 'إدخال المبالغ والتوزيع الآلي'!$E:$E, "✔ " &amp; "9315*"))</f>
        <v>0</v>
      </c>
      <c r="I25" s="9">
        <f>IF(A25="", "", SUMIFS('إدخال المبالغ والتوزيع الآلي'!$F:$F, 'إدخال المبالغ والتوزيع الآلي'!$A:$A, A25, 'إدخال المبالغ والتوزيع الآلي'!$E:$E, "✔ " &amp; "9316*"))</f>
        <v>0</v>
      </c>
      <c r="J25" s="13">
        <f>IF(A25="", "", SUMIFS('إدخال المبالغ والتوزيع الآلي'!$F:$F, 'إدخال المبالغ والتوزيع الآلي'!$A:$A, A25, 'إدخال المبالغ والتوزيع الآلي'!$E:$E, "✔ " &amp; "9319*"))</f>
        <v>0</v>
      </c>
    </row>
    <row r="26" spans="1:10" ht="15" customHeight="1" x14ac:dyDescent="0.2">
      <c r="A26" s="10" t="s">
        <v>391</v>
      </c>
      <c r="B26" s="11" t="s">
        <v>392</v>
      </c>
      <c r="C26" s="12">
        <f>IF(A26="", "", SUMIFS('إدخال المبالغ والتوزيع الآلي'!$F:$F, 'إدخال المبالغ والتوزيع الآلي'!$A:$A, A26, 'إدخال المبالغ والتوزيع الآلي'!$E:$E, "✔ " &amp; "9310*"))</f>
        <v>0</v>
      </c>
      <c r="D26" s="12">
        <f>IF(A26="", "", SUMIFS('إدخال المبالغ والتوزيع الآلي'!$F:$F, 'إدخال المبالغ والتوزيع الآلي'!$A:$A, A26, 'إدخال المبالغ والتوزيع الآلي'!$E:$E, "✔ " &amp; "9311*"))</f>
        <v>0</v>
      </c>
      <c r="E26" s="12">
        <f>IF(A26="", "", SUMIFS('إدخال المبالغ والتوزيع الآلي'!$F:$F, 'إدخال المبالغ والتوزيع الآلي'!$A:$A, A26, 'إدخال المبالغ والتوزيع الآلي'!$E:$E, "✔ " &amp; "9312*"))</f>
        <v>0</v>
      </c>
      <c r="F26" s="12">
        <f>IF(A26="", "", SUMIFS('إدخال المبالغ والتوزيع الآلي'!$F:$F, 'إدخال المبالغ والتوزيع الآلي'!$A:$A, A26, 'إدخال المبالغ والتوزيع الآلي'!$E:$E, "✔ " &amp; "9313*"))</f>
        <v>0</v>
      </c>
      <c r="G26" s="14">
        <f>IF(A26="", "", SUMIFS('إدخال المبالغ والتوزيع الآلي'!$F:$F, 'إدخال المبالغ والتوزيع الآلي'!$A:$A, A26, 'إدخال المبالغ والتوزيع الآلي'!$E:$E, "✔ " &amp; "9314*"))</f>
        <v>0</v>
      </c>
      <c r="H26" s="12">
        <f>IF(A26="", "", SUMIFS('إدخال المبالغ والتوزيع الآلي'!$F:$F, 'إدخال المبالغ والتوزيع الآلي'!$A:$A, A26, 'إدخال المبالغ والتوزيع الآلي'!$E:$E, "✔ " &amp; "9315*"))</f>
        <v>0</v>
      </c>
      <c r="I26" s="12">
        <f>IF(A26="", "", SUMIFS('إدخال المبالغ والتوزيع الآلي'!$F:$F, 'إدخال المبالغ والتوزيع الآلي'!$A:$A, A26, 'إدخال المبالغ والتوزيع الآلي'!$E:$E, "✔ " &amp; "9316*"))</f>
        <v>0</v>
      </c>
      <c r="J26" s="12">
        <f>IF(A26="", "", SUMIFS('إدخال المبالغ والتوزيع الآلي'!$F:$F, 'إدخال المبالغ والتوزيع الآلي'!$A:$A, A26, 'إدخال المبالغ والتوزيع الآلي'!$E:$E, "✔ " &amp; "9319*"))</f>
        <v>0</v>
      </c>
    </row>
    <row r="27" spans="1:10" ht="15" customHeight="1" x14ac:dyDescent="0.2">
      <c r="A27" s="7" t="s">
        <v>452</v>
      </c>
      <c r="B27" s="8" t="s">
        <v>453</v>
      </c>
      <c r="C27" s="9">
        <f>IF(A27="", "", SUMIFS('إدخال المبالغ والتوزيع الآلي'!$F:$F, 'إدخال المبالغ والتوزيع الآلي'!$A:$A, A27, 'إدخال المبالغ والتوزيع الآلي'!$E:$E, "✔ " &amp; "9310*"))</f>
        <v>0</v>
      </c>
      <c r="D27" s="9">
        <f>IF(A27="", "", SUMIFS('إدخال المبالغ والتوزيع الآلي'!$F:$F, 'إدخال المبالغ والتوزيع الآلي'!$A:$A, A27, 'إدخال المبالغ والتوزيع الآلي'!$E:$E, "✔ " &amp; "9311*"))</f>
        <v>0</v>
      </c>
      <c r="E27" s="13">
        <f>IF(A27="", "", SUMIFS('إدخال المبالغ والتوزيع الآلي'!$F:$F, 'إدخال المبالغ والتوزيع الآلي'!$A:$A, A27, 'إدخال المبالغ والتوزيع الآلي'!$E:$E, "✔ " &amp; "9312*"))</f>
        <v>0</v>
      </c>
      <c r="F27" s="9">
        <f>IF(A27="", "", SUMIFS('إدخال المبالغ والتوزيع الآلي'!$F:$F, 'إدخال المبالغ والتوزيع الآلي'!$A:$A, A27, 'إدخال المبالغ والتوزيع الآلي'!$E:$E, "✔ " &amp; "9313*"))</f>
        <v>0</v>
      </c>
      <c r="G27" s="9">
        <f>IF(A27="", "", SUMIFS('إدخال المبالغ والتوزيع الآلي'!$F:$F, 'إدخال المبالغ والتوزيع الآلي'!$A:$A, A27, 'إدخال المبالغ والتوزيع الآلي'!$E:$E, "✔ " &amp; "9314*"))</f>
        <v>0</v>
      </c>
      <c r="H27" s="9">
        <f>IF(A27="", "", SUMIFS('إدخال المبالغ والتوزيع الآلي'!$F:$F, 'إدخال المبالغ والتوزيع الآلي'!$A:$A, A27, 'إدخال المبالغ والتوزيع الآلي'!$E:$E, "✔ " &amp; "9315*"))</f>
        <v>0</v>
      </c>
      <c r="I27" s="9">
        <f>IF(A27="", "", SUMIFS('إدخال المبالغ والتوزيع الآلي'!$F:$F, 'إدخال المبالغ والتوزيع الآلي'!$A:$A, A27, 'إدخال المبالغ والتوزيع الآلي'!$E:$E, "✔ " &amp; "9316*"))</f>
        <v>0</v>
      </c>
      <c r="J27" s="9">
        <f>IF(A27="", "", SUMIFS('إدخال المبالغ والتوزيع الآلي'!$F:$F, 'إدخال المبالغ والتوزيع الآلي'!$A:$A, A27, 'إدخال المبالغ والتوزيع الآلي'!$E:$E, "✔ " &amp; "9319*"))</f>
        <v>0</v>
      </c>
    </row>
    <row r="28" spans="1:10" ht="15" customHeight="1" x14ac:dyDescent="0.2">
      <c r="A28" s="10" t="s">
        <v>454</v>
      </c>
      <c r="B28" s="11" t="s">
        <v>455</v>
      </c>
      <c r="C28" s="12">
        <f>IF(A28="", "", SUMIFS('إدخال المبالغ والتوزيع الآلي'!$F:$F, 'إدخال المبالغ والتوزيع الآلي'!$A:$A, A28, 'إدخال المبالغ والتوزيع الآلي'!$E:$E, "✔ " &amp; "9310*"))</f>
        <v>0</v>
      </c>
      <c r="D28" s="12">
        <f>IF(A28="", "", SUMIFS('إدخال المبالغ والتوزيع الآلي'!$F:$F, 'إدخال المبالغ والتوزيع الآلي'!$A:$A, A28, 'إدخال المبالغ والتوزيع الآلي'!$E:$E, "✔ " &amp; "9311*"))</f>
        <v>0</v>
      </c>
      <c r="E28" s="12">
        <f>IF(A28="", "", SUMIFS('إدخال المبالغ والتوزيع الآلي'!$F:$F, 'إدخال المبالغ والتوزيع الآلي'!$A:$A, A28, 'إدخال المبالغ والتوزيع الآلي'!$E:$E, "✔ " &amp; "9312*"))</f>
        <v>0</v>
      </c>
      <c r="F28" s="12">
        <f>IF(A28="", "", SUMIFS('إدخال المبالغ والتوزيع الآلي'!$F:$F, 'إدخال المبالغ والتوزيع الآلي'!$A:$A, A28, 'إدخال المبالغ والتوزيع الآلي'!$E:$E, "✔ " &amp; "9313*"))</f>
        <v>0</v>
      </c>
      <c r="G28" s="12">
        <f>IF(A28="", "", SUMIFS('إدخال المبالغ والتوزيع الآلي'!$F:$F, 'إدخال المبالغ والتوزيع الآلي'!$A:$A, A28, 'إدخال المبالغ والتوزيع الآلي'!$E:$E, "✔ " &amp; "9314*"))</f>
        <v>0</v>
      </c>
      <c r="H28" s="14">
        <f>IF(A28="", "", SUMIFS('إدخال المبالغ والتوزيع الآلي'!$F:$F, 'إدخال المبالغ والتوزيع الآلي'!$A:$A, A28, 'إدخال المبالغ والتوزيع الآلي'!$E:$E, "✔ " &amp; "9315*"))</f>
        <v>0</v>
      </c>
      <c r="I28" s="12">
        <f>IF(A28="", "", SUMIFS('إدخال المبالغ والتوزيع الآلي'!$F:$F, 'إدخال المبالغ والتوزيع الآلي'!$A:$A, A28, 'إدخال المبالغ والتوزيع الآلي'!$E:$E, "✔ " &amp; "9316*"))</f>
        <v>0</v>
      </c>
      <c r="J28" s="12">
        <f>IF(A28="", "", SUMIFS('إدخال المبالغ والتوزيع الآلي'!$F:$F, 'إدخال المبالغ والتوزيع الآلي'!$A:$A, A28, 'إدخال المبالغ والتوزيع الآلي'!$E:$E, "✔ " &amp; "9319*"))</f>
        <v>0</v>
      </c>
    </row>
    <row r="29" spans="1:10" ht="15" customHeight="1" x14ac:dyDescent="0.2">
      <c r="A29" s="7" t="s">
        <v>456</v>
      </c>
      <c r="B29" s="8" t="s">
        <v>457</v>
      </c>
      <c r="C29" s="9">
        <f>IF(A29="", "", SUMIFS('إدخال المبالغ والتوزيع الآلي'!$F:$F, 'إدخال المبالغ والتوزيع الآلي'!$A:$A, A29, 'إدخال المبالغ والتوزيع الآلي'!$E:$E, "✔ " &amp; "9310*"))</f>
        <v>0</v>
      </c>
      <c r="D29" s="9">
        <f>IF(A29="", "", SUMIFS('إدخال المبالغ والتوزيع الآلي'!$F:$F, 'إدخال المبالغ والتوزيع الآلي'!$A:$A, A29, 'إدخال المبالغ والتوزيع الآلي'!$E:$E, "✔ " &amp; "9311*"))</f>
        <v>0</v>
      </c>
      <c r="E29" s="9">
        <f>IF(A29="", "", SUMIFS('إدخال المبالغ والتوزيع الآلي'!$F:$F, 'إدخال المبالغ والتوزيع الآلي'!$A:$A, A29, 'إدخال المبالغ والتوزيع الآلي'!$E:$E, "✔ " &amp; "9312*"))</f>
        <v>0</v>
      </c>
      <c r="F29" s="9">
        <f>IF(A29="", "", SUMIFS('إدخال المبالغ والتوزيع الآلي'!$F:$F, 'إدخال المبالغ والتوزيع الآلي'!$A:$A, A29, 'إدخال المبالغ والتوزيع الآلي'!$E:$E, "✔ " &amp; "9313*"))</f>
        <v>0</v>
      </c>
      <c r="G29" s="9">
        <f>IF(A29="", "", SUMIFS('إدخال المبالغ والتوزيع الآلي'!$F:$F, 'إدخال المبالغ والتوزيع الآلي'!$A:$A, A29, 'إدخال المبالغ والتوزيع الآلي'!$E:$E, "✔ " &amp; "9314*"))</f>
        <v>0</v>
      </c>
      <c r="H29" s="9">
        <f>IF(A29="", "", SUMIFS('إدخال المبالغ والتوزيع الآلي'!$F:$F, 'إدخال المبالغ والتوزيع الآلي'!$A:$A, A29, 'إدخال المبالغ والتوزيع الآلي'!$E:$E, "✔ " &amp; "9315*"))</f>
        <v>0</v>
      </c>
      <c r="I29" s="13">
        <f>IF(A29="", "", SUMIFS('إدخال المبالغ والتوزيع الآلي'!$F:$F, 'إدخال المبالغ والتوزيع الآلي'!$A:$A, A29, 'إدخال المبالغ والتوزيع الآلي'!$E:$E, "✔ " &amp; "9316*"))</f>
        <v>0</v>
      </c>
      <c r="J29" s="9">
        <f>IF(A29="", "", SUMIFS('إدخال المبالغ والتوزيع الآلي'!$F:$F, 'إدخال المبالغ والتوزيع الآلي'!$A:$A, A29, 'إدخال المبالغ والتوزيع الآلي'!$E:$E, "✔ " &amp; "9319*"))</f>
        <v>0</v>
      </c>
    </row>
    <row r="30" spans="1:10" ht="15" customHeight="1" x14ac:dyDescent="0.2">
      <c r="A30" s="10" t="s">
        <v>335</v>
      </c>
      <c r="B30" s="11" t="s">
        <v>336</v>
      </c>
      <c r="C30" s="12">
        <f>IF(A30="", "", SUMIFS('إدخال المبالغ والتوزيع الآلي'!$F:$F, 'إدخال المبالغ والتوزيع الآلي'!$A:$A, A30, 'إدخال المبالغ والتوزيع الآلي'!$E:$E, "✔ " &amp; "9310*"))</f>
        <v>0</v>
      </c>
      <c r="D30" s="14">
        <f>IF(A30="", "", SUMIFS('إدخال المبالغ والتوزيع الآلي'!$F:$F, 'إدخال المبالغ والتوزيع الآلي'!$A:$A, A30, 'إدخال المبالغ والتوزيع الآلي'!$E:$E, "✔ " &amp; "9311*"))</f>
        <v>0</v>
      </c>
      <c r="E30" s="14">
        <f>IF(A30="", "", SUMIFS('إدخال المبالغ والتوزيع الآلي'!$F:$F, 'إدخال المبالغ والتوزيع الآلي'!$A:$A, A30, 'إدخال المبالغ والتوزيع الآلي'!$E:$E, "✔ " &amp; "9312*"))</f>
        <v>0</v>
      </c>
      <c r="F30" s="14">
        <f>IF(A30="", "", SUMIFS('إدخال المبالغ والتوزيع الآلي'!$F:$F, 'إدخال المبالغ والتوزيع الآلي'!$A:$A, A30, 'إدخال المبالغ والتوزيع الآلي'!$E:$E, "✔ " &amp; "9313*"))</f>
        <v>0</v>
      </c>
      <c r="G30" s="14">
        <f>IF(A30="", "", SUMIFS('إدخال المبالغ والتوزيع الآلي'!$F:$F, 'إدخال المبالغ والتوزيع الآلي'!$A:$A, A30, 'إدخال المبالغ والتوزيع الآلي'!$E:$E, "✔ " &amp; "9314*"))</f>
        <v>0</v>
      </c>
      <c r="H30" s="12">
        <f>IF(A30="", "", SUMIFS('إدخال المبالغ والتوزيع الآلي'!$F:$F, 'إدخال المبالغ والتوزيع الآلي'!$A:$A, A30, 'إدخال المبالغ والتوزيع الآلي'!$E:$E, "✔ " &amp; "9315*"))</f>
        <v>0</v>
      </c>
      <c r="I30" s="12">
        <f>IF(A30="", "", SUMIFS('إدخال المبالغ والتوزيع الآلي'!$F:$F, 'إدخال المبالغ والتوزيع الآلي'!$A:$A, A30, 'إدخال المبالغ والتوزيع الآلي'!$E:$E, "✔ " &amp; "9316*"))</f>
        <v>0</v>
      </c>
      <c r="J30" s="14">
        <f>IF(A30="", "", SUMIFS('إدخال المبالغ والتوزيع الآلي'!$F:$F, 'إدخال المبالغ والتوزيع الآلي'!$A:$A, A30, 'إدخال المبالغ والتوزيع الآلي'!$E:$E, "✔ " &amp; "9319*"))</f>
        <v>0</v>
      </c>
    </row>
    <row r="31" spans="1:10" ht="15" customHeight="1" x14ac:dyDescent="0.2">
      <c r="A31" s="7" t="s">
        <v>458</v>
      </c>
      <c r="B31" s="8" t="s">
        <v>459</v>
      </c>
      <c r="C31" s="13">
        <f>IF(A31="", "", SUMIFS('إدخال المبالغ والتوزيع الآلي'!$F:$F, 'إدخال المبالغ والتوزيع الآلي'!$A:$A, A31, 'إدخال المبالغ والتوزيع الآلي'!$E:$E, "✔ " &amp; "9310*"))</f>
        <v>0</v>
      </c>
      <c r="D31" s="9">
        <f>IF(A31="", "", SUMIFS('إدخال المبالغ والتوزيع الآلي'!$F:$F, 'إدخال المبالغ والتوزيع الآلي'!$A:$A, A31, 'إدخال المبالغ والتوزيع الآلي'!$E:$E, "✔ " &amp; "9311*"))</f>
        <v>0</v>
      </c>
      <c r="E31" s="9">
        <f>IF(A31="", "", SUMIFS('إدخال المبالغ والتوزيع الآلي'!$F:$F, 'إدخال المبالغ والتوزيع الآلي'!$A:$A, A31, 'إدخال المبالغ والتوزيع الآلي'!$E:$E, "✔ " &amp; "9312*"))</f>
        <v>0</v>
      </c>
      <c r="F31" s="13">
        <f>IF(A31="", "", SUMIFS('إدخال المبالغ والتوزيع الآلي'!$F:$F, 'إدخال المبالغ والتوزيع الآلي'!$A:$A, A31, 'إدخال المبالغ والتوزيع الآلي'!$E:$E, "✔ " &amp; "9313*"))</f>
        <v>0</v>
      </c>
      <c r="G31" s="9">
        <f>IF(A31="", "", SUMIFS('إدخال المبالغ والتوزيع الآلي'!$F:$F, 'إدخال المبالغ والتوزيع الآلي'!$A:$A, A31, 'إدخال المبالغ والتوزيع الآلي'!$E:$E, "✔ " &amp; "9314*"))</f>
        <v>0</v>
      </c>
      <c r="H31" s="9">
        <f>IF(A31="", "", SUMIFS('إدخال المبالغ والتوزيع الآلي'!$F:$F, 'إدخال المبالغ والتوزيع الآلي'!$A:$A, A31, 'إدخال المبالغ والتوزيع الآلي'!$E:$E, "✔ " &amp; "9315*"))</f>
        <v>0</v>
      </c>
      <c r="I31" s="9">
        <f>IF(A31="", "", SUMIFS('إدخال المبالغ والتوزيع الآلي'!$F:$F, 'إدخال المبالغ والتوزيع الآلي'!$A:$A, A31, 'إدخال المبالغ والتوزيع الآلي'!$E:$E, "✔ " &amp; "9316*"))</f>
        <v>0</v>
      </c>
      <c r="J31" s="13">
        <f>IF(A31="", "", SUMIFS('إدخال المبالغ والتوزيع الآلي'!$F:$F, 'إدخال المبالغ والتوزيع الآلي'!$A:$A, A31, 'إدخال المبالغ والتوزيع الآلي'!$E:$E, "✔ " &amp; "9319*"))</f>
        <v>0</v>
      </c>
    </row>
    <row r="32" spans="1:10" ht="15" customHeight="1" x14ac:dyDescent="0.2">
      <c r="A32" s="10" t="s">
        <v>276</v>
      </c>
      <c r="B32" s="11" t="s">
        <v>277</v>
      </c>
      <c r="C32" s="14">
        <f>IF(A32="", "", SUMIFS('إدخال المبالغ والتوزيع الآلي'!$F:$F, 'إدخال المبالغ والتوزيع الآلي'!$A:$A, A32, 'إدخال المبالغ والتوزيع الآلي'!$E:$E, "✔ " &amp; "9310*"))</f>
        <v>0</v>
      </c>
      <c r="D32" s="14">
        <f>IF(A32="", "", SUMIFS('إدخال المبالغ والتوزيع الآلي'!$F:$F, 'إدخال المبالغ والتوزيع الآلي'!$A:$A, A32, 'إدخال المبالغ والتوزيع الآلي'!$E:$E, "✔ " &amp; "9311*"))</f>
        <v>0</v>
      </c>
      <c r="E32" s="14">
        <f>IF(A32="", "", SUMIFS('إدخال المبالغ والتوزيع الآلي'!$F:$F, 'إدخال المبالغ والتوزيع الآلي'!$A:$A, A32, 'إدخال المبالغ والتوزيع الآلي'!$E:$E, "✔ " &amp; "9312*"))</f>
        <v>0</v>
      </c>
      <c r="F32" s="14">
        <f>IF(A32="", "", SUMIFS('إدخال المبالغ والتوزيع الآلي'!$F:$F, 'إدخال المبالغ والتوزيع الآلي'!$A:$A, A32, 'إدخال المبالغ والتوزيع الآلي'!$E:$E, "✔ " &amp; "9313*"))</f>
        <v>0</v>
      </c>
      <c r="G32" s="14">
        <f>IF(A32="", "", SUMIFS('إدخال المبالغ والتوزيع الآلي'!$F:$F, 'إدخال المبالغ والتوزيع الآلي'!$A:$A, A32, 'إدخال المبالغ والتوزيع الآلي'!$E:$E, "✔ " &amp; "9314*"))</f>
        <v>0</v>
      </c>
      <c r="H32" s="12">
        <f>IF(A32="", "", SUMIFS('إدخال المبالغ والتوزيع الآلي'!$F:$F, 'إدخال المبالغ والتوزيع الآلي'!$A:$A, A32, 'إدخال المبالغ والتوزيع الآلي'!$E:$E, "✔ " &amp; "9315*"))</f>
        <v>0</v>
      </c>
      <c r="I32" s="12">
        <f>IF(A32="", "", SUMIFS('إدخال المبالغ والتوزيع الآلي'!$F:$F, 'إدخال المبالغ والتوزيع الآلي'!$A:$A, A32, 'إدخال المبالغ والتوزيع الآلي'!$E:$E, "✔ " &amp; "9316*"))</f>
        <v>0</v>
      </c>
      <c r="J32" s="14">
        <f>IF(A32="", "", SUMIFS('إدخال المبالغ والتوزيع الآلي'!$F:$F, 'إدخال المبالغ والتوزيع الآلي'!$A:$A, A32, 'إدخال المبالغ والتوزيع الآلي'!$E:$E, "✔ " &amp; "9319*"))</f>
        <v>0</v>
      </c>
    </row>
    <row r="33" spans="1:10" ht="15" customHeight="1" x14ac:dyDescent="0.2">
      <c r="A33" s="7" t="s">
        <v>379</v>
      </c>
      <c r="B33" s="8" t="s">
        <v>380</v>
      </c>
      <c r="C33" s="13">
        <f>IF(A33="", "", SUMIFS('إدخال المبالغ والتوزيع الآلي'!$F:$F, 'إدخال المبالغ والتوزيع الآلي'!$A:$A, A33, 'إدخال المبالغ والتوزيع الآلي'!$E:$E, "✔ " &amp; "9310*"))</f>
        <v>0</v>
      </c>
      <c r="D33" s="13">
        <f>IF(A33="", "", SUMIFS('إدخال المبالغ والتوزيع الآلي'!$F:$F, 'إدخال المبالغ والتوزيع الآلي'!$A:$A, A33, 'إدخال المبالغ والتوزيع الآلي'!$E:$E, "✔ " &amp; "9311*"))</f>
        <v>0</v>
      </c>
      <c r="E33" s="13">
        <f>IF(A33="", "", SUMIFS('إدخال المبالغ والتوزيع الآلي'!$F:$F, 'إدخال المبالغ والتوزيع الآلي'!$A:$A, A33, 'إدخال المبالغ والتوزيع الآلي'!$E:$E, "✔ " &amp; "9312*"))</f>
        <v>0</v>
      </c>
      <c r="F33" s="13">
        <f>IF(A33="", "", SUMIFS('إدخال المبالغ والتوزيع الآلي'!$F:$F, 'إدخال المبالغ والتوزيع الآلي'!$A:$A, A33, 'إدخال المبالغ والتوزيع الآلي'!$E:$E, "✔ " &amp; "9313*"))</f>
        <v>0</v>
      </c>
      <c r="G33" s="13">
        <f>IF(A33="", "", SUMIFS('إدخال المبالغ والتوزيع الآلي'!$F:$F, 'إدخال المبالغ والتوزيع الآلي'!$A:$A, A33, 'إدخال المبالغ والتوزيع الآلي'!$E:$E, "✔ " &amp; "9314*"))</f>
        <v>0</v>
      </c>
      <c r="H33" s="9">
        <f>IF(A33="", "", SUMIFS('إدخال المبالغ والتوزيع الآلي'!$F:$F, 'إدخال المبالغ والتوزيع الآلي'!$A:$A, A33, 'إدخال المبالغ والتوزيع الآلي'!$E:$E, "✔ " &amp; "9315*"))</f>
        <v>0</v>
      </c>
      <c r="I33" s="9">
        <f>IF(A33="", "", SUMIFS('إدخال المبالغ والتوزيع الآلي'!$F:$F, 'إدخال المبالغ والتوزيع الآلي'!$A:$A, A33, 'إدخال المبالغ والتوزيع الآلي'!$E:$E, "✔ " &amp; "9316*"))</f>
        <v>0</v>
      </c>
      <c r="J33" s="13">
        <f>IF(A33="", "", SUMIFS('إدخال المبالغ والتوزيع الآلي'!$F:$F, 'إدخال المبالغ والتوزيع الآلي'!$A:$A, A33, 'إدخال المبالغ والتوزيع الآلي'!$E:$E, "✔ " &amp; "9319*"))</f>
        <v>0</v>
      </c>
    </row>
    <row r="34" spans="1:10" ht="15" customHeight="1" x14ac:dyDescent="0.2">
      <c r="A34" s="10" t="s">
        <v>278</v>
      </c>
      <c r="B34" s="11" t="s">
        <v>279</v>
      </c>
      <c r="C34" s="12">
        <f>IF(A34="", "", SUMIFS('إدخال المبالغ والتوزيع الآلي'!$F:$F, 'إدخال المبالغ والتوزيع الآلي'!$A:$A, A34, 'إدخال المبالغ والتوزيع الآلي'!$E:$E, "✔ " &amp; "9310*"))</f>
        <v>0</v>
      </c>
      <c r="D34" s="14">
        <f>IF(A34="", "", SUMIFS('إدخال المبالغ والتوزيع الآلي'!$F:$F, 'إدخال المبالغ والتوزيع الآلي'!$A:$A, A34, 'إدخال المبالغ والتوزيع الآلي'!$E:$E, "✔ " &amp; "9311*"))</f>
        <v>0</v>
      </c>
      <c r="E34" s="14">
        <f>IF(A34="", "", SUMIFS('إدخال المبالغ والتوزيع الآلي'!$F:$F, 'إدخال المبالغ والتوزيع الآلي'!$A:$A, A34, 'إدخال المبالغ والتوزيع الآلي'!$E:$E, "✔ " &amp; "9312*"))</f>
        <v>0</v>
      </c>
      <c r="F34" s="14">
        <f>IF(A34="", "", SUMIFS('إدخال المبالغ والتوزيع الآلي'!$F:$F, 'إدخال المبالغ والتوزيع الآلي'!$A:$A, A34, 'إدخال المبالغ والتوزيع الآلي'!$E:$E, "✔ " &amp; "9313*"))</f>
        <v>0</v>
      </c>
      <c r="G34" s="14">
        <f>IF(A34="", "", SUMIFS('إدخال المبالغ والتوزيع الآلي'!$F:$F, 'إدخال المبالغ والتوزيع الآلي'!$A:$A, A34, 'إدخال المبالغ والتوزيع الآلي'!$E:$E, "✔ " &amp; "9314*"))</f>
        <v>0</v>
      </c>
      <c r="H34" s="12">
        <f>IF(A34="", "", SUMIFS('إدخال المبالغ والتوزيع الآلي'!$F:$F, 'إدخال المبالغ والتوزيع الآلي'!$A:$A, A34, 'إدخال المبالغ والتوزيع الآلي'!$E:$E, "✔ " &amp; "9315*"))</f>
        <v>0</v>
      </c>
      <c r="I34" s="12">
        <f>IF(A34="", "", SUMIFS('إدخال المبالغ والتوزيع الآلي'!$F:$F, 'إدخال المبالغ والتوزيع الآلي'!$A:$A, A34, 'إدخال المبالغ والتوزيع الآلي'!$E:$E, "✔ " &amp; "9316*"))</f>
        <v>0</v>
      </c>
      <c r="J34" s="14">
        <f>IF(A34="", "", SUMIFS('إدخال المبالغ والتوزيع الآلي'!$F:$F, 'إدخال المبالغ والتوزيع الآلي'!$A:$A, A34, 'إدخال المبالغ والتوزيع الآلي'!$E:$E, "✔ " &amp; "9319*"))</f>
        <v>0</v>
      </c>
    </row>
    <row r="35" spans="1:10" ht="15" customHeight="1" x14ac:dyDescent="0.2">
      <c r="A35" s="7" t="s">
        <v>280</v>
      </c>
      <c r="B35" s="8" t="s">
        <v>281</v>
      </c>
      <c r="C35" s="9">
        <f>IF(A35="", "", SUMIFS('إدخال المبالغ والتوزيع الآلي'!$F:$F, 'إدخال المبالغ والتوزيع الآلي'!$A:$A, A35, 'إدخال المبالغ والتوزيع الآلي'!$E:$E, "✔ " &amp; "9310*"))</f>
        <v>0</v>
      </c>
      <c r="D35" s="13">
        <f>IF(A35="", "", SUMIFS('إدخال المبالغ والتوزيع الآلي'!$F:$F, 'إدخال المبالغ والتوزيع الآلي'!$A:$A, A35, 'إدخال المبالغ والتوزيع الآلي'!$E:$E, "✔ " &amp; "9311*"))</f>
        <v>0</v>
      </c>
      <c r="E35" s="9">
        <f>IF(A35="", "", SUMIFS('إدخال المبالغ والتوزيع الآلي'!$F:$F, 'إدخال المبالغ والتوزيع الآلي'!$A:$A, A35, 'إدخال المبالغ والتوزيع الآلي'!$E:$E, "✔ " &amp; "9312*"))</f>
        <v>0</v>
      </c>
      <c r="F35" s="9">
        <f>IF(A35="", "", SUMIFS('إدخال المبالغ والتوزيع الآلي'!$F:$F, 'إدخال المبالغ والتوزيع الآلي'!$A:$A, A35, 'إدخال المبالغ والتوزيع الآلي'!$E:$E, "✔ " &amp; "9313*"))</f>
        <v>0</v>
      </c>
      <c r="G35" s="13">
        <f>IF(A35="", "", SUMIFS('إدخال المبالغ والتوزيع الآلي'!$F:$F, 'إدخال المبالغ والتوزيع الآلي'!$A:$A, A35, 'إدخال المبالغ والتوزيع الآلي'!$E:$E, "✔ " &amp; "9314*"))</f>
        <v>0</v>
      </c>
      <c r="H35" s="13">
        <f>IF(A35="", "", SUMIFS('إدخال المبالغ والتوزيع الآلي'!$F:$F, 'إدخال المبالغ والتوزيع الآلي'!$A:$A, A35, 'إدخال المبالغ والتوزيع الآلي'!$E:$E, "✔ " &amp; "9315*"))</f>
        <v>0</v>
      </c>
      <c r="I35" s="9">
        <f>IF(A35="", "", SUMIFS('إدخال المبالغ والتوزيع الآلي'!$F:$F, 'إدخال المبالغ والتوزيع الآلي'!$A:$A, A35, 'إدخال المبالغ والتوزيع الآلي'!$E:$E, "✔ " &amp; "9316*"))</f>
        <v>0</v>
      </c>
      <c r="J35" s="13">
        <f>IF(A35="", "", SUMIFS('إدخال المبالغ والتوزيع الآلي'!$F:$F, 'إدخال المبالغ والتوزيع الآلي'!$A:$A, A35, 'إدخال المبالغ والتوزيع الآلي'!$E:$E, "✔ " &amp; "9319*"))</f>
        <v>0</v>
      </c>
    </row>
    <row r="36" spans="1:10" ht="15" customHeight="1" x14ac:dyDescent="0.2">
      <c r="A36" s="10" t="s">
        <v>381</v>
      </c>
      <c r="B36" s="11" t="s">
        <v>382</v>
      </c>
      <c r="C36" s="14">
        <f>IF(A36="", "", SUMIFS('إدخال المبالغ والتوزيع الآلي'!$F:$F, 'إدخال المبالغ والتوزيع الآلي'!$A:$A, A36, 'إدخال المبالغ والتوزيع الآلي'!$E:$E, "✔ " &amp; "9310*"))</f>
        <v>0</v>
      </c>
      <c r="D36" s="14">
        <f>IF(A36="", "", SUMIFS('إدخال المبالغ والتوزيع الآلي'!$F:$F, 'إدخال المبالغ والتوزيع الآلي'!$A:$A, A36, 'إدخال المبالغ والتوزيع الآلي'!$E:$E, "✔ " &amp; "9311*"))</f>
        <v>0</v>
      </c>
      <c r="E36" s="14">
        <f>IF(A36="", "", SUMIFS('إدخال المبالغ والتوزيع الآلي'!$F:$F, 'إدخال المبالغ والتوزيع الآلي'!$A:$A, A36, 'إدخال المبالغ والتوزيع الآلي'!$E:$E, "✔ " &amp; "9312*"))</f>
        <v>0</v>
      </c>
      <c r="F36" s="14">
        <f>IF(A36="", "", SUMIFS('إدخال المبالغ والتوزيع الآلي'!$F:$F, 'إدخال المبالغ والتوزيع الآلي'!$A:$A, A36, 'إدخال المبالغ والتوزيع الآلي'!$E:$E, "✔ " &amp; "9313*"))</f>
        <v>0</v>
      </c>
      <c r="G36" s="14">
        <f>IF(A36="", "", SUMIFS('إدخال المبالغ والتوزيع الآلي'!$F:$F, 'إدخال المبالغ والتوزيع الآلي'!$A:$A, A36, 'إدخال المبالغ والتوزيع الآلي'!$E:$E, "✔ " &amp; "9314*"))</f>
        <v>0</v>
      </c>
      <c r="H36" s="12">
        <f>IF(A36="", "", SUMIFS('إدخال المبالغ والتوزيع الآلي'!$F:$F, 'إدخال المبالغ والتوزيع الآلي'!$A:$A, A36, 'إدخال المبالغ والتوزيع الآلي'!$E:$E, "✔ " &amp; "9315*"))</f>
        <v>0</v>
      </c>
      <c r="I36" s="14">
        <f>IF(A36="", "", SUMIFS('إدخال المبالغ والتوزيع الآلي'!$F:$F, 'إدخال المبالغ والتوزيع الآلي'!$A:$A, A36, 'إدخال المبالغ والتوزيع الآلي'!$E:$E, "✔ " &amp; "9316*"))</f>
        <v>0</v>
      </c>
      <c r="J36" s="14">
        <f>IF(A36="", "", SUMIFS('إدخال المبالغ والتوزيع الآلي'!$F:$F, 'إدخال المبالغ والتوزيع الآلي'!$A:$A, A36, 'إدخال المبالغ والتوزيع الآلي'!$E:$E, "✔ " &amp; "9319*"))</f>
        <v>0</v>
      </c>
    </row>
    <row r="37" spans="1:10" ht="15" customHeight="1" x14ac:dyDescent="0.2">
      <c r="A37" s="7" t="s">
        <v>460</v>
      </c>
      <c r="B37" s="8" t="s">
        <v>461</v>
      </c>
      <c r="C37" s="9">
        <f>IF(A37="", "", SUMIFS('إدخال المبالغ والتوزيع الآلي'!$F:$F, 'إدخال المبالغ والتوزيع الآلي'!$A:$A, A37, 'إدخال المبالغ والتوزيع الآلي'!$E:$E, "✔ " &amp; "9310*"))</f>
        <v>0</v>
      </c>
      <c r="D37" s="13">
        <f>IF(A37="", "", SUMIFS('إدخال المبالغ والتوزيع الآلي'!$F:$F, 'إدخال المبالغ والتوزيع الآلي'!$A:$A, A37, 'إدخال المبالغ والتوزيع الآلي'!$E:$E, "✔ " &amp; "9311*"))</f>
        <v>0</v>
      </c>
      <c r="E37" s="13">
        <f>IF(A37="", "", SUMIFS('إدخال المبالغ والتوزيع الآلي'!$F:$F, 'إدخال المبالغ والتوزيع الآلي'!$A:$A, A37, 'إدخال المبالغ والتوزيع الآلي'!$E:$E, "✔ " &amp; "9312*"))</f>
        <v>0</v>
      </c>
      <c r="F37" s="13">
        <f>IF(A37="", "", SUMIFS('إدخال المبالغ والتوزيع الآلي'!$F:$F, 'إدخال المبالغ والتوزيع الآلي'!$A:$A, A37, 'إدخال المبالغ والتوزيع الآلي'!$E:$E, "✔ " &amp; "9313*"))</f>
        <v>0</v>
      </c>
      <c r="G37" s="9">
        <f>IF(A37="", "", SUMIFS('إدخال المبالغ والتوزيع الآلي'!$F:$F, 'إدخال المبالغ والتوزيع الآلي'!$A:$A, A37, 'إدخال المبالغ والتوزيع الآلي'!$E:$E, "✔ " &amp; "9314*"))</f>
        <v>0</v>
      </c>
      <c r="H37" s="9">
        <f>IF(A37="", "", SUMIFS('إدخال المبالغ والتوزيع الآلي'!$F:$F, 'إدخال المبالغ والتوزيع الآلي'!$A:$A, A37, 'إدخال المبالغ والتوزيع الآلي'!$E:$E, "✔ " &amp; "9315*"))</f>
        <v>0</v>
      </c>
      <c r="I37" s="9">
        <f>IF(A37="", "", SUMIFS('إدخال المبالغ والتوزيع الآلي'!$F:$F, 'إدخال المبالغ والتوزيع الآلي'!$A:$A, A37, 'إدخال المبالغ والتوزيع الآلي'!$E:$E, "✔ " &amp; "9316*"))</f>
        <v>0</v>
      </c>
      <c r="J37" s="9">
        <f>IF(A37="", "", SUMIFS('إدخال المبالغ والتوزيع الآلي'!$F:$F, 'إدخال المبالغ والتوزيع الآلي'!$A:$A, A37, 'إدخال المبالغ والتوزيع الآلي'!$E:$E, "✔ " &amp; "9319*"))</f>
        <v>0</v>
      </c>
    </row>
    <row r="38" spans="1:10" ht="15" customHeight="1" x14ac:dyDescent="0.2">
      <c r="A38" s="10" t="s">
        <v>282</v>
      </c>
      <c r="B38" s="11" t="s">
        <v>283</v>
      </c>
      <c r="C38" s="14">
        <f>IF(A38="", "", SUMIFS('إدخال المبالغ والتوزيع الآلي'!$F:$F, 'إدخال المبالغ والتوزيع الآلي'!$A:$A, A38, 'إدخال المبالغ والتوزيع الآلي'!$E:$E, "✔ " &amp; "9310*"))</f>
        <v>0</v>
      </c>
      <c r="D38" s="14">
        <f>IF(A38="", "", SUMIFS('إدخال المبالغ والتوزيع الآلي'!$F:$F, 'إدخال المبالغ والتوزيع الآلي'!$A:$A, A38, 'إدخال المبالغ والتوزيع الآلي'!$E:$E, "✔ " &amp; "9311*"))</f>
        <v>0</v>
      </c>
      <c r="E38" s="14">
        <f>IF(A38="", "", SUMIFS('إدخال المبالغ والتوزيع الآلي'!$F:$F, 'إدخال المبالغ والتوزيع الآلي'!$A:$A, A38, 'إدخال المبالغ والتوزيع الآلي'!$E:$E, "✔ " &amp; "9312*"))</f>
        <v>0</v>
      </c>
      <c r="F38" s="14">
        <f>IF(A38="", "", SUMIFS('إدخال المبالغ والتوزيع الآلي'!$F:$F, 'إدخال المبالغ والتوزيع الآلي'!$A:$A, A38, 'إدخال المبالغ والتوزيع الآلي'!$E:$E, "✔ " &amp; "9313*"))</f>
        <v>0</v>
      </c>
      <c r="G38" s="14">
        <f>IF(A38="", "", SUMIFS('إدخال المبالغ والتوزيع الآلي'!$F:$F, 'إدخال المبالغ والتوزيع الآلي'!$A:$A, A38, 'إدخال المبالغ والتوزيع الآلي'!$E:$E, "✔ " &amp; "9314*"))</f>
        <v>0</v>
      </c>
      <c r="H38" s="14">
        <f>IF(A38="", "", SUMIFS('إدخال المبالغ والتوزيع الآلي'!$F:$F, 'إدخال المبالغ والتوزيع الآلي'!$A:$A, A38, 'إدخال المبالغ والتوزيع الآلي'!$E:$E, "✔ " &amp; "9315*"))</f>
        <v>0</v>
      </c>
      <c r="I38" s="14">
        <f>IF(A38="", "", SUMIFS('إدخال المبالغ والتوزيع الآلي'!$F:$F, 'إدخال المبالغ والتوزيع الآلي'!$A:$A, A38, 'إدخال المبالغ والتوزيع الآلي'!$E:$E, "✔ " &amp; "9316*"))</f>
        <v>0</v>
      </c>
      <c r="J38" s="14">
        <f>IF(A38="", "", SUMIFS('إدخال المبالغ والتوزيع الآلي'!$F:$F, 'إدخال المبالغ والتوزيع الآلي'!$A:$A, A38, 'إدخال المبالغ والتوزيع الآلي'!$E:$E, "✔ " &amp; "9319*"))</f>
        <v>0</v>
      </c>
    </row>
    <row r="39" spans="1:10" ht="15" customHeight="1" x14ac:dyDescent="0.2">
      <c r="A39" s="7" t="s">
        <v>164</v>
      </c>
      <c r="B39" s="8" t="s">
        <v>165</v>
      </c>
      <c r="C39" s="13">
        <f>IF(A39="", "", SUMIFS('إدخال المبالغ والتوزيع الآلي'!$F:$F, 'إدخال المبالغ والتوزيع الآلي'!$A:$A, A39, 'إدخال المبالغ والتوزيع الآلي'!$E:$E, "✔ " &amp; "9310*"))</f>
        <v>0</v>
      </c>
      <c r="D39" s="13">
        <f>IF(A39="", "", SUMIFS('إدخال المبالغ والتوزيع الآلي'!$F:$F, 'إدخال المبالغ والتوزيع الآلي'!$A:$A, A39, 'إدخال المبالغ والتوزيع الآلي'!$E:$E, "✔ " &amp; "9311*"))</f>
        <v>0</v>
      </c>
      <c r="E39" s="13">
        <f>IF(A39="", "", SUMIFS('إدخال المبالغ والتوزيع الآلي'!$F:$F, 'إدخال المبالغ والتوزيع الآلي'!$A:$A, A39, 'إدخال المبالغ والتوزيع الآلي'!$E:$E, "✔ " &amp; "9312*"))</f>
        <v>0</v>
      </c>
      <c r="F39" s="13">
        <f>IF(A39="", "", SUMIFS('إدخال المبالغ والتوزيع الآلي'!$F:$F, 'إدخال المبالغ والتوزيع الآلي'!$A:$A, A39, 'إدخال المبالغ والتوزيع الآلي'!$E:$E, "✔ " &amp; "9313*"))</f>
        <v>0</v>
      </c>
      <c r="G39" s="13">
        <f>IF(A39="", "", SUMIFS('إدخال المبالغ والتوزيع الآلي'!$F:$F, 'إدخال المبالغ والتوزيع الآلي'!$A:$A, A39, 'إدخال المبالغ والتوزيع الآلي'!$E:$E, "✔ " &amp; "9314*"))</f>
        <v>0</v>
      </c>
      <c r="H39" s="13">
        <f>IF(A39="", "", SUMIFS('إدخال المبالغ والتوزيع الآلي'!$F:$F, 'إدخال المبالغ والتوزيع الآلي'!$A:$A, A39, 'إدخال المبالغ والتوزيع الآلي'!$E:$E, "✔ " &amp; "9315*"))</f>
        <v>0</v>
      </c>
      <c r="I39" s="13">
        <f>IF(A39="", "", SUMIFS('إدخال المبالغ والتوزيع الآلي'!$F:$F, 'إدخال المبالغ والتوزيع الآلي'!$A:$A, A39, 'إدخال المبالغ والتوزيع الآلي'!$E:$E, "✔ " &amp; "9316*"))</f>
        <v>0</v>
      </c>
      <c r="J39" s="13">
        <f>IF(A39="", "", SUMIFS('إدخال المبالغ والتوزيع الآلي'!$F:$F, 'إدخال المبالغ والتوزيع الآلي'!$A:$A, A39, 'إدخال المبالغ والتوزيع الآلي'!$E:$E, "✔ " &amp; "9319*"))</f>
        <v>0</v>
      </c>
    </row>
    <row r="40" spans="1:10" ht="15" customHeight="1" x14ac:dyDescent="0.2">
      <c r="A40" s="10" t="s">
        <v>127</v>
      </c>
      <c r="B40" s="11" t="s">
        <v>128</v>
      </c>
      <c r="C40" s="14">
        <f>IF(A40="", "", SUMIFS('إدخال المبالغ والتوزيع الآلي'!$F:$F, 'إدخال المبالغ والتوزيع الآلي'!$A:$A, A40, 'إدخال المبالغ والتوزيع الآلي'!$E:$E, "✔ " &amp; "9310*"))</f>
        <v>0</v>
      </c>
      <c r="D40" s="14">
        <f>IF(A40="", "", SUMIFS('إدخال المبالغ والتوزيع الآلي'!$F:$F, 'إدخال المبالغ والتوزيع الآلي'!$A:$A, A40, 'إدخال المبالغ والتوزيع الآلي'!$E:$E, "✔ " &amp; "9311*"))</f>
        <v>0</v>
      </c>
      <c r="E40" s="14">
        <f>IF(A40="", "", SUMIFS('إدخال المبالغ والتوزيع الآلي'!$F:$F, 'إدخال المبالغ والتوزيع الآلي'!$A:$A, A40, 'إدخال المبالغ والتوزيع الآلي'!$E:$E, "✔ " &amp; "9312*"))</f>
        <v>0</v>
      </c>
      <c r="F40" s="14">
        <f>IF(A40="", "", SUMIFS('إدخال المبالغ والتوزيع الآلي'!$F:$F, 'إدخال المبالغ والتوزيع الآلي'!$A:$A, A40, 'إدخال المبالغ والتوزيع الآلي'!$E:$E, "✔ " &amp; "9313*"))</f>
        <v>0</v>
      </c>
      <c r="G40" s="14">
        <f>IF(A40="", "", SUMIFS('إدخال المبالغ والتوزيع الآلي'!$F:$F, 'إدخال المبالغ والتوزيع الآلي'!$A:$A, A40, 'إدخال المبالغ والتوزيع الآلي'!$E:$E, "✔ " &amp; "9314*"))</f>
        <v>0</v>
      </c>
      <c r="H40" s="14">
        <f>IF(A40="", "", SUMIFS('إدخال المبالغ والتوزيع الآلي'!$F:$F, 'إدخال المبالغ والتوزيع الآلي'!$A:$A, A40, 'إدخال المبالغ والتوزيع الآلي'!$E:$E, "✔ " &amp; "9315*"))</f>
        <v>0</v>
      </c>
      <c r="I40" s="14">
        <f>IF(A40="", "", SUMIFS('إدخال المبالغ والتوزيع الآلي'!$F:$F, 'إدخال المبالغ والتوزيع الآلي'!$A:$A, A40, 'إدخال المبالغ والتوزيع الآلي'!$E:$E, "✔ " &amp; "9316*"))</f>
        <v>0</v>
      </c>
      <c r="J40" s="14">
        <f>IF(A40="", "", SUMIFS('إدخال المبالغ والتوزيع الآلي'!$F:$F, 'إدخال المبالغ والتوزيع الآلي'!$A:$A, A40, 'إدخال المبالغ والتوزيع الآلي'!$E:$E, "✔ " &amp; "9319*"))</f>
        <v>0</v>
      </c>
    </row>
  </sheetData>
  <mergeCells count="4">
    <mergeCell ref="A1:J1"/>
    <mergeCell ref="A5:J5"/>
    <mergeCell ref="A24:J24"/>
    <mergeCell ref="C3:J3"/>
  </mergeCells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E24"/>
  <sheetViews>
    <sheetView rightToLeft="1" workbookViewId="0"/>
  </sheetViews>
  <sheetFormatPr defaultRowHeight="13.5" x14ac:dyDescent="0.15"/>
  <cols>
    <col min="1" max="1" width="12.01171875" style="15" customWidth="1"/>
    <col min="2" max="2" width="48.0546875" style="15" customWidth="1"/>
    <col min="3" max="5" width="24.02734375" style="15" customWidth="1"/>
  </cols>
  <sheetData>
    <row r="1" spans="1:5" x14ac:dyDescent="0.15">
      <c r="A1" s="37" t="s">
        <v>462</v>
      </c>
      <c r="B1" s="33"/>
      <c r="C1" s="33"/>
      <c r="D1" s="33"/>
      <c r="E1" s="33"/>
    </row>
    <row r="3" spans="1:5" ht="14.25" customHeight="1" x14ac:dyDescent="0.2">
      <c r="A3" s="16" t="s">
        <v>78</v>
      </c>
      <c r="B3" s="16" t="s">
        <v>79</v>
      </c>
      <c r="C3" s="40" t="s">
        <v>463</v>
      </c>
      <c r="D3" s="33"/>
      <c r="E3" s="33"/>
    </row>
    <row r="4" spans="1:5" ht="39.950000000000003" customHeight="1" x14ac:dyDescent="0.2">
      <c r="A4" s="6"/>
      <c r="B4" s="6"/>
      <c r="C4" s="1" t="s">
        <v>464</v>
      </c>
      <c r="D4" s="1" t="s">
        <v>465</v>
      </c>
      <c r="E4" s="1" t="s">
        <v>466</v>
      </c>
    </row>
    <row r="5" spans="1:5" x14ac:dyDescent="0.15">
      <c r="A5" s="39" t="s">
        <v>86</v>
      </c>
      <c r="B5" s="33"/>
      <c r="C5" s="33"/>
      <c r="D5" s="33"/>
      <c r="E5" s="33"/>
    </row>
    <row r="6" spans="1:5" ht="15" customHeight="1" x14ac:dyDescent="0.2">
      <c r="A6" s="7" t="s">
        <v>467</v>
      </c>
      <c r="B6" s="8" t="s">
        <v>468</v>
      </c>
      <c r="C6" s="13">
        <f>IF(A6="", "", SUMIFS('إدخال المبالغ والتوزيع الآلي'!$F:$F, 'إدخال المبالغ والتوزيع الآلي'!$A:$A, A6, 'إدخال المبالغ والتوزيع الآلي'!$E:$E, "✔ " &amp; "9400*"))</f>
        <v>0</v>
      </c>
      <c r="D6" s="13">
        <f>IF(A6="", "", SUMIFS('إدخال المبالغ والتوزيع الآلي'!$F:$F, 'إدخال المبالغ والتوزيع الآلي'!$A:$A, A6, 'إدخال المبالغ والتوزيع الآلي'!$E:$E, "✔ " &amp; "9401*"))</f>
        <v>0</v>
      </c>
      <c r="E6" s="13">
        <f>IF(A6="", "", SUMIFS('إدخال المبالغ والتوزيع الآلي'!$F:$F, 'إدخال المبالغ والتوزيع الآلي'!$A:$A, A6, 'إدخال المبالغ والتوزيع الآلي'!$E:$E, "✔ " &amp; "9409*"))</f>
        <v>0</v>
      </c>
    </row>
    <row r="7" spans="1:5" x14ac:dyDescent="0.15">
      <c r="A7" s="39" t="s">
        <v>111</v>
      </c>
      <c r="B7" s="33"/>
      <c r="C7" s="33"/>
      <c r="D7" s="33"/>
      <c r="E7" s="33"/>
    </row>
    <row r="8" spans="1:5" ht="15" customHeight="1" x14ac:dyDescent="0.2">
      <c r="A8" s="7" t="s">
        <v>469</v>
      </c>
      <c r="B8" s="8" t="s">
        <v>470</v>
      </c>
      <c r="C8" s="9">
        <f>IF(A8="", "", SUMIFS('إدخال المبالغ والتوزيع الآلي'!$F:$F, 'إدخال المبالغ والتوزيع الآلي'!$A:$A, A8, 'إدخال المبالغ والتوزيع الآلي'!$E:$E, "✔ " &amp; "9400*"))</f>
        <v>0</v>
      </c>
      <c r="D8" s="13">
        <f>IF(A8="", "", SUMIFS('إدخال المبالغ والتوزيع الآلي'!$F:$F, 'إدخال المبالغ والتوزيع الآلي'!$A:$A, A8, 'إدخال المبالغ والتوزيع الآلي'!$E:$E, "✔ " &amp; "9401*"))</f>
        <v>0</v>
      </c>
      <c r="E8" s="9">
        <f>IF(A8="", "", SUMIFS('إدخال المبالغ والتوزيع الآلي'!$F:$F, 'إدخال المبالغ والتوزيع الآلي'!$A:$A, A8, 'إدخال المبالغ والتوزيع الآلي'!$E:$E, "✔ " &amp; "9409*"))</f>
        <v>0</v>
      </c>
    </row>
    <row r="9" spans="1:5" ht="15" customHeight="1" x14ac:dyDescent="0.2">
      <c r="A9" s="10" t="s">
        <v>471</v>
      </c>
      <c r="B9" s="11" t="s">
        <v>472</v>
      </c>
      <c r="C9" s="12">
        <f>IF(A9="", "", SUMIFS('إدخال المبالغ والتوزيع الآلي'!$F:$F, 'إدخال المبالغ والتوزيع الآلي'!$A:$A, A9, 'إدخال المبالغ والتوزيع الآلي'!$E:$E, "✔ " &amp; "9400*"))</f>
        <v>0</v>
      </c>
      <c r="D9" s="14">
        <f>IF(A9="", "", SUMIFS('إدخال المبالغ والتوزيع الآلي'!$F:$F, 'إدخال المبالغ والتوزيع الآلي'!$A:$A, A9, 'إدخال المبالغ والتوزيع الآلي'!$E:$E, "✔ " &amp; "9401*"))</f>
        <v>0</v>
      </c>
      <c r="E9" s="12">
        <f>IF(A9="", "", SUMIFS('إدخال المبالغ والتوزيع الآلي'!$F:$F, 'إدخال المبالغ والتوزيع الآلي'!$A:$A, A9, 'إدخال المبالغ والتوزيع الآلي'!$E:$E, "✔ " &amp; "9409*"))</f>
        <v>0</v>
      </c>
    </row>
    <row r="10" spans="1:5" ht="15" customHeight="1" x14ac:dyDescent="0.2">
      <c r="A10" s="7" t="s">
        <v>473</v>
      </c>
      <c r="B10" s="8" t="s">
        <v>474</v>
      </c>
      <c r="C10" s="9">
        <f>IF(A10="", "", SUMIFS('إدخال المبالغ والتوزيع الآلي'!$F:$F, 'إدخال المبالغ والتوزيع الآلي'!$A:$A, A10, 'إدخال المبالغ والتوزيع الآلي'!$E:$E, "✔ " &amp; "9400*"))</f>
        <v>0</v>
      </c>
      <c r="D10" s="13">
        <f>IF(A10="", "", SUMIFS('إدخال المبالغ والتوزيع الآلي'!$F:$F, 'إدخال المبالغ والتوزيع الآلي'!$A:$A, A10, 'إدخال المبالغ والتوزيع الآلي'!$E:$E, "✔ " &amp; "9401*"))</f>
        <v>0</v>
      </c>
      <c r="E10" s="9">
        <f>IF(A10="", "", SUMIFS('إدخال المبالغ والتوزيع الآلي'!$F:$F, 'إدخال المبالغ والتوزيع الآلي'!$A:$A, A10, 'إدخال المبالغ والتوزيع الآلي'!$E:$E, "✔ " &amp; "9409*"))</f>
        <v>0</v>
      </c>
    </row>
    <row r="11" spans="1:5" ht="15" customHeight="1" x14ac:dyDescent="0.2">
      <c r="A11" s="10" t="s">
        <v>475</v>
      </c>
      <c r="B11" s="11" t="s">
        <v>476</v>
      </c>
      <c r="C11" s="12">
        <f>IF(A11="", "", SUMIFS('إدخال المبالغ والتوزيع الآلي'!$F:$F, 'إدخال المبالغ والتوزيع الآلي'!$A:$A, A11, 'إدخال المبالغ والتوزيع الآلي'!$E:$E, "✔ " &amp; "9400*"))</f>
        <v>0</v>
      </c>
      <c r="D11" s="14">
        <f>IF(A11="", "", SUMIFS('إدخال المبالغ والتوزيع الآلي'!$F:$F, 'إدخال المبالغ والتوزيع الآلي'!$A:$A, A11, 'إدخال المبالغ والتوزيع الآلي'!$E:$E, "✔ " &amp; "9401*"))</f>
        <v>0</v>
      </c>
      <c r="E11" s="12">
        <f>IF(A11="", "", SUMIFS('إدخال المبالغ والتوزيع الآلي'!$F:$F, 'إدخال المبالغ والتوزيع الآلي'!$A:$A, A11, 'إدخال المبالغ والتوزيع الآلي'!$E:$E, "✔ " &amp; "9409*"))</f>
        <v>0</v>
      </c>
    </row>
    <row r="12" spans="1:5" ht="15" customHeight="1" x14ac:dyDescent="0.2">
      <c r="A12" s="7" t="s">
        <v>477</v>
      </c>
      <c r="B12" s="8" t="s">
        <v>478</v>
      </c>
      <c r="C12" s="13">
        <f>IF(A12="", "", SUMIFS('إدخال المبالغ والتوزيع الآلي'!$F:$F, 'إدخال المبالغ والتوزيع الآلي'!$A:$A, A12, 'إدخال المبالغ والتوزيع الآلي'!$E:$E, "✔ " &amp; "9400*"))</f>
        <v>0</v>
      </c>
      <c r="D12" s="9">
        <f>IF(A12="", "", SUMIFS('إدخال المبالغ والتوزيع الآلي'!$F:$F, 'إدخال المبالغ والتوزيع الآلي'!$A:$A, A12, 'إدخال المبالغ والتوزيع الآلي'!$E:$E, "✔ " &amp; "9401*"))</f>
        <v>0</v>
      </c>
      <c r="E12" s="9">
        <f>IF(A12="", "", SUMIFS('إدخال المبالغ والتوزيع الآلي'!$F:$F, 'إدخال المبالغ والتوزيع الآلي'!$A:$A, A12, 'إدخال المبالغ والتوزيع الآلي'!$E:$E, "✔ " &amp; "9409*"))</f>
        <v>0</v>
      </c>
    </row>
    <row r="13" spans="1:5" ht="15" customHeight="1" x14ac:dyDescent="0.2">
      <c r="A13" s="10" t="s">
        <v>479</v>
      </c>
      <c r="B13" s="11" t="s">
        <v>480</v>
      </c>
      <c r="C13" s="14">
        <f>IF(A13="", "", SUMIFS('إدخال المبالغ والتوزيع الآلي'!$F:$F, 'إدخال المبالغ والتوزيع الآلي'!$A:$A, A13, 'إدخال المبالغ والتوزيع الآلي'!$E:$E, "✔ " &amp; "9400*"))</f>
        <v>0</v>
      </c>
      <c r="D13" s="12">
        <f>IF(A13="", "", SUMIFS('إدخال المبالغ والتوزيع الآلي'!$F:$F, 'إدخال المبالغ والتوزيع الآلي'!$A:$A, A13, 'إدخال المبالغ والتوزيع الآلي'!$E:$E, "✔ " &amp; "9401*"))</f>
        <v>0</v>
      </c>
      <c r="E13" s="12">
        <f>IF(A13="", "", SUMIFS('إدخال المبالغ والتوزيع الآلي'!$F:$F, 'إدخال المبالغ والتوزيع الآلي'!$A:$A, A13, 'إدخال المبالغ والتوزيع الآلي'!$E:$E, "✔ " &amp; "9409*"))</f>
        <v>0</v>
      </c>
    </row>
    <row r="14" spans="1:5" ht="15" customHeight="1" x14ac:dyDescent="0.2">
      <c r="A14" s="7" t="s">
        <v>481</v>
      </c>
      <c r="B14" s="8" t="s">
        <v>482</v>
      </c>
      <c r="C14" s="13">
        <f>IF(A14="", "", SUMIFS('إدخال المبالغ والتوزيع الآلي'!$F:$F, 'إدخال المبالغ والتوزيع الآلي'!$A:$A, A14, 'إدخال المبالغ والتوزيع الآلي'!$E:$E, "✔ " &amp; "9400*"))</f>
        <v>0</v>
      </c>
      <c r="D14" s="9">
        <f>IF(A14="", "", SUMIFS('إدخال المبالغ والتوزيع الآلي'!$F:$F, 'إدخال المبالغ والتوزيع الآلي'!$A:$A, A14, 'إدخال المبالغ والتوزيع الآلي'!$E:$E, "✔ " &amp; "9401*"))</f>
        <v>0</v>
      </c>
      <c r="E14" s="9">
        <f>IF(A14="", "", SUMIFS('إدخال المبالغ والتوزيع الآلي'!$F:$F, 'إدخال المبالغ والتوزيع الآلي'!$A:$A, A14, 'إدخال المبالغ والتوزيع الآلي'!$E:$E, "✔ " &amp; "9409*"))</f>
        <v>0</v>
      </c>
    </row>
    <row r="15" spans="1:5" ht="15" customHeight="1" x14ac:dyDescent="0.2">
      <c r="A15" s="10" t="s">
        <v>483</v>
      </c>
      <c r="B15" s="11" t="s">
        <v>484</v>
      </c>
      <c r="C15" s="14">
        <f>IF(A15="", "", SUMIFS('إدخال المبالغ والتوزيع الآلي'!$F:$F, 'إدخال المبالغ والتوزيع الآلي'!$A:$A, A15, 'إدخال المبالغ والتوزيع الآلي'!$E:$E, "✔ " &amp; "9400*"))</f>
        <v>0</v>
      </c>
      <c r="D15" s="12">
        <f>IF(A15="", "", SUMIFS('إدخال المبالغ والتوزيع الآلي'!$F:$F, 'إدخال المبالغ والتوزيع الآلي'!$A:$A, A15, 'إدخال المبالغ والتوزيع الآلي'!$E:$E, "✔ " &amp; "9401*"))</f>
        <v>0</v>
      </c>
      <c r="E15" s="12">
        <f>IF(A15="", "", SUMIFS('إدخال المبالغ والتوزيع الآلي'!$F:$F, 'إدخال المبالغ والتوزيع الآلي'!$A:$A, A15, 'إدخال المبالغ والتوزيع الآلي'!$E:$E, "✔ " &amp; "9409*"))</f>
        <v>0</v>
      </c>
    </row>
    <row r="16" spans="1:5" ht="15" customHeight="1" x14ac:dyDescent="0.2">
      <c r="A16" s="7" t="s">
        <v>485</v>
      </c>
      <c r="B16" s="8" t="s">
        <v>486</v>
      </c>
      <c r="C16" s="13">
        <f>IF(A16="", "", SUMIFS('إدخال المبالغ والتوزيع الآلي'!$F:$F, 'إدخال المبالغ والتوزيع الآلي'!$A:$A, A16, 'إدخال المبالغ والتوزيع الآلي'!$E:$E, "✔ " &amp; "9400*"))</f>
        <v>0</v>
      </c>
      <c r="D16" s="9">
        <f>IF(A16="", "", SUMIFS('إدخال المبالغ والتوزيع الآلي'!$F:$F, 'إدخال المبالغ والتوزيع الآلي'!$A:$A, A16, 'إدخال المبالغ والتوزيع الآلي'!$E:$E, "✔ " &amp; "9401*"))</f>
        <v>0</v>
      </c>
      <c r="E16" s="9">
        <f>IF(A16="", "", SUMIFS('إدخال المبالغ والتوزيع الآلي'!$F:$F, 'إدخال المبالغ والتوزيع الآلي'!$A:$A, A16, 'إدخال المبالغ والتوزيع الآلي'!$E:$E, "✔ " &amp; "9409*"))</f>
        <v>0</v>
      </c>
    </row>
    <row r="17" spans="1:5" ht="15" customHeight="1" x14ac:dyDescent="0.2">
      <c r="A17" s="10" t="s">
        <v>487</v>
      </c>
      <c r="B17" s="11" t="s">
        <v>488</v>
      </c>
      <c r="C17" s="14">
        <f>IF(A17="", "", SUMIFS('إدخال المبالغ والتوزيع الآلي'!$F:$F, 'إدخال المبالغ والتوزيع الآلي'!$A:$A, A17, 'إدخال المبالغ والتوزيع الآلي'!$E:$E, "✔ " &amp; "9400*"))</f>
        <v>0</v>
      </c>
      <c r="D17" s="12">
        <f>IF(A17="", "", SUMIFS('إدخال المبالغ والتوزيع الآلي'!$F:$F, 'إدخال المبالغ والتوزيع الآلي'!$A:$A, A17, 'إدخال المبالغ والتوزيع الآلي'!$E:$E, "✔ " &amp; "9401*"))</f>
        <v>0</v>
      </c>
      <c r="E17" s="12">
        <f>IF(A17="", "", SUMIFS('إدخال المبالغ والتوزيع الآلي'!$F:$F, 'إدخال المبالغ والتوزيع الآلي'!$A:$A, A17, 'إدخال المبالغ والتوزيع الآلي'!$E:$E, "✔ " &amp; "9409*"))</f>
        <v>0</v>
      </c>
    </row>
    <row r="18" spans="1:5" ht="15" customHeight="1" x14ac:dyDescent="0.2">
      <c r="A18" s="7" t="s">
        <v>489</v>
      </c>
      <c r="B18" s="8" t="s">
        <v>490</v>
      </c>
      <c r="C18" s="13">
        <f>IF(A18="", "", SUMIFS('إدخال المبالغ والتوزيع الآلي'!$F:$F, 'إدخال المبالغ والتوزيع الآلي'!$A:$A, A18, 'إدخال المبالغ والتوزيع الآلي'!$E:$E, "✔ " &amp; "9400*"))</f>
        <v>0</v>
      </c>
      <c r="D18" s="9">
        <f>IF(A18="", "", SUMIFS('إدخال المبالغ والتوزيع الآلي'!$F:$F, 'إدخال المبالغ والتوزيع الآلي'!$A:$A, A18, 'إدخال المبالغ والتوزيع الآلي'!$E:$E, "✔ " &amp; "9401*"))</f>
        <v>0</v>
      </c>
      <c r="E18" s="9">
        <f>IF(A18="", "", SUMIFS('إدخال المبالغ والتوزيع الآلي'!$F:$F, 'إدخال المبالغ والتوزيع الآلي'!$A:$A, A18, 'إدخال المبالغ والتوزيع الآلي'!$E:$E, "✔ " &amp; "9409*"))</f>
        <v>0</v>
      </c>
    </row>
    <row r="19" spans="1:5" ht="15" customHeight="1" x14ac:dyDescent="0.2">
      <c r="A19" s="10" t="s">
        <v>491</v>
      </c>
      <c r="B19" s="11" t="s">
        <v>492</v>
      </c>
      <c r="C19" s="14">
        <f>IF(A19="", "", SUMIFS('إدخال المبالغ والتوزيع الآلي'!$F:$F, 'إدخال المبالغ والتوزيع الآلي'!$A:$A, A19, 'إدخال المبالغ والتوزيع الآلي'!$E:$E, "✔ " &amp; "9400*"))</f>
        <v>0</v>
      </c>
      <c r="D19" s="12">
        <f>IF(A19="", "", SUMIFS('إدخال المبالغ والتوزيع الآلي'!$F:$F, 'إدخال المبالغ والتوزيع الآلي'!$A:$A, A19, 'إدخال المبالغ والتوزيع الآلي'!$E:$E, "✔ " &amp; "9401*"))</f>
        <v>0</v>
      </c>
      <c r="E19" s="12">
        <f>IF(A19="", "", SUMIFS('إدخال المبالغ والتوزيع الآلي'!$F:$F, 'إدخال المبالغ والتوزيع الآلي'!$A:$A, A19, 'إدخال المبالغ والتوزيع الآلي'!$E:$E, "✔ " &amp; "9409*"))</f>
        <v>0</v>
      </c>
    </row>
    <row r="20" spans="1:5" ht="15" customHeight="1" x14ac:dyDescent="0.2">
      <c r="A20" s="7" t="s">
        <v>493</v>
      </c>
      <c r="B20" s="8" t="s">
        <v>494</v>
      </c>
      <c r="C20" s="13">
        <f>IF(A20="", "", SUMIFS('إدخال المبالغ والتوزيع الآلي'!$F:$F, 'إدخال المبالغ والتوزيع الآلي'!$A:$A, A20, 'إدخال المبالغ والتوزيع الآلي'!$E:$E, "✔ " &amp; "9400*"))</f>
        <v>0</v>
      </c>
      <c r="D20" s="9">
        <f>IF(A20="", "", SUMIFS('إدخال المبالغ والتوزيع الآلي'!$F:$F, 'إدخال المبالغ والتوزيع الآلي'!$A:$A, A20, 'إدخال المبالغ والتوزيع الآلي'!$E:$E, "✔ " &amp; "9401*"))</f>
        <v>0</v>
      </c>
      <c r="E20" s="9">
        <f>IF(A20="", "", SUMIFS('إدخال المبالغ والتوزيع الآلي'!$F:$F, 'إدخال المبالغ والتوزيع الآلي'!$A:$A, A20, 'إدخال المبالغ والتوزيع الآلي'!$E:$E, "✔ " &amp; "9409*"))</f>
        <v>0</v>
      </c>
    </row>
    <row r="21" spans="1:5" ht="15" customHeight="1" x14ac:dyDescent="0.2">
      <c r="A21" s="10" t="s">
        <v>495</v>
      </c>
      <c r="B21" s="11" t="s">
        <v>496</v>
      </c>
      <c r="C21" s="14">
        <f>IF(A21="", "", SUMIFS('إدخال المبالغ والتوزيع الآلي'!$F:$F, 'إدخال المبالغ والتوزيع الآلي'!$A:$A, A21, 'إدخال المبالغ والتوزيع الآلي'!$E:$E, "✔ " &amp; "9400*"))</f>
        <v>0</v>
      </c>
      <c r="D21" s="12">
        <f>IF(A21="", "", SUMIFS('إدخال المبالغ والتوزيع الآلي'!$F:$F, 'إدخال المبالغ والتوزيع الآلي'!$A:$A, A21, 'إدخال المبالغ والتوزيع الآلي'!$E:$E, "✔ " &amp; "9401*"))</f>
        <v>0</v>
      </c>
      <c r="E21" s="12">
        <f>IF(A21="", "", SUMIFS('إدخال المبالغ والتوزيع الآلي'!$F:$F, 'إدخال المبالغ والتوزيع الآلي'!$A:$A, A21, 'إدخال المبالغ والتوزيع الآلي'!$E:$E, "✔ " &amp; "9409*"))</f>
        <v>0</v>
      </c>
    </row>
    <row r="22" spans="1:5" ht="15" customHeight="1" x14ac:dyDescent="0.2">
      <c r="A22" s="7" t="s">
        <v>497</v>
      </c>
      <c r="B22" s="8" t="s">
        <v>498</v>
      </c>
      <c r="C22" s="13">
        <f>IF(A22="", "", SUMIFS('إدخال المبالغ والتوزيع الآلي'!$F:$F, 'إدخال المبالغ والتوزيع الآلي'!$A:$A, A22, 'إدخال المبالغ والتوزيع الآلي'!$E:$E, "✔ " &amp; "9400*"))</f>
        <v>0</v>
      </c>
      <c r="D22" s="9">
        <f>IF(A22="", "", SUMIFS('إدخال المبالغ والتوزيع الآلي'!$F:$F, 'إدخال المبالغ والتوزيع الآلي'!$A:$A, A22, 'إدخال المبالغ والتوزيع الآلي'!$E:$E, "✔ " &amp; "9401*"))</f>
        <v>0</v>
      </c>
      <c r="E22" s="9">
        <f>IF(A22="", "", SUMIFS('إدخال المبالغ والتوزيع الآلي'!$F:$F, 'إدخال المبالغ والتوزيع الآلي'!$A:$A, A22, 'إدخال المبالغ والتوزيع الآلي'!$E:$E, "✔ " &amp; "9409*"))</f>
        <v>0</v>
      </c>
    </row>
    <row r="23" spans="1:5" ht="15" customHeight="1" x14ac:dyDescent="0.2">
      <c r="A23" s="10" t="s">
        <v>124</v>
      </c>
      <c r="B23" s="11" t="s">
        <v>125</v>
      </c>
      <c r="C23" s="14">
        <f>IF(A23="", "", SUMIFS('إدخال المبالغ والتوزيع الآلي'!$F:$F, 'إدخال المبالغ والتوزيع الآلي'!$A:$A, A23, 'إدخال المبالغ والتوزيع الآلي'!$E:$E, "✔ " &amp; "9400*"))</f>
        <v>0</v>
      </c>
      <c r="D23" s="14">
        <f>IF(A23="", "", SUMIFS('إدخال المبالغ والتوزيع الآلي'!$F:$F, 'إدخال المبالغ والتوزيع الآلي'!$A:$A, A23, 'إدخال المبالغ والتوزيع الآلي'!$E:$E, "✔ " &amp; "9401*"))</f>
        <v>0</v>
      </c>
      <c r="E23" s="14">
        <f>IF(A23="", "", SUMIFS('إدخال المبالغ والتوزيع الآلي'!$F:$F, 'إدخال المبالغ والتوزيع الآلي'!$A:$A, A23, 'إدخال المبالغ والتوزيع الآلي'!$E:$E, "✔ " &amp; "9409*"))</f>
        <v>0</v>
      </c>
    </row>
    <row r="24" spans="1:5" ht="15" customHeight="1" x14ac:dyDescent="0.2">
      <c r="A24" s="7" t="s">
        <v>127</v>
      </c>
      <c r="B24" s="8" t="s">
        <v>128</v>
      </c>
      <c r="C24" s="13">
        <f>IF(A24="", "", SUMIFS('إدخال المبالغ والتوزيع الآلي'!$F:$F, 'إدخال المبالغ والتوزيع الآلي'!$A:$A, A24, 'إدخال المبالغ والتوزيع الآلي'!$E:$E, "✔ " &amp; "9400*"))</f>
        <v>0</v>
      </c>
      <c r="D24" s="13">
        <f>IF(A24="", "", SUMIFS('إدخال المبالغ والتوزيع الآلي'!$F:$F, 'إدخال المبالغ والتوزيع الآلي'!$A:$A, A24, 'إدخال المبالغ والتوزيع الآلي'!$E:$E, "✔ " &amp; "9401*"))</f>
        <v>0</v>
      </c>
      <c r="E24" s="13">
        <f>IF(A24="", "", SUMIFS('إدخال المبالغ والتوزيع الآلي'!$F:$F, 'إدخال المبالغ والتوزيع الآلي'!$A:$A, A24, 'إدخال المبالغ والتوزيع الآلي'!$E:$E, "✔ " &amp; "9409*"))</f>
        <v>0</v>
      </c>
    </row>
  </sheetData>
  <mergeCells count="4">
    <mergeCell ref="C3:E3"/>
    <mergeCell ref="A1:E1"/>
    <mergeCell ref="A7:E7"/>
    <mergeCell ref="A5:E5"/>
  </mergeCells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F12"/>
  <sheetViews>
    <sheetView rightToLeft="1" workbookViewId="0"/>
  </sheetViews>
  <sheetFormatPr defaultRowHeight="13.5" x14ac:dyDescent="0.15"/>
  <cols>
    <col min="1" max="1" width="12.01171875" style="15" customWidth="1"/>
    <col min="2" max="2" width="48.0546875" style="15" customWidth="1"/>
    <col min="3" max="6" width="24.02734375" style="15" customWidth="1"/>
  </cols>
  <sheetData>
    <row r="1" spans="1:6" x14ac:dyDescent="0.15">
      <c r="A1" s="37" t="s">
        <v>499</v>
      </c>
      <c r="B1" s="33"/>
      <c r="C1" s="33"/>
      <c r="D1" s="33"/>
      <c r="E1" s="33"/>
      <c r="F1" s="33"/>
    </row>
    <row r="3" spans="1:6" ht="14.25" customHeight="1" x14ac:dyDescent="0.2">
      <c r="A3" s="16" t="s">
        <v>78</v>
      </c>
      <c r="B3" s="16" t="s">
        <v>79</v>
      </c>
      <c r="C3" s="40" t="s">
        <v>500</v>
      </c>
      <c r="D3" s="33"/>
      <c r="E3" s="33"/>
      <c r="F3" s="33"/>
    </row>
    <row r="4" spans="1:6" ht="39.950000000000003" customHeight="1" x14ac:dyDescent="0.2">
      <c r="A4" s="6"/>
      <c r="B4" s="6"/>
      <c r="C4" s="1" t="s">
        <v>501</v>
      </c>
      <c r="D4" s="1" t="s">
        <v>502</v>
      </c>
      <c r="E4" s="1" t="s">
        <v>503</v>
      </c>
      <c r="F4" s="1" t="s">
        <v>504</v>
      </c>
    </row>
    <row r="5" spans="1:6" x14ac:dyDescent="0.15">
      <c r="A5" s="39" t="s">
        <v>86</v>
      </c>
      <c r="B5" s="33"/>
      <c r="C5" s="33"/>
      <c r="D5" s="33"/>
      <c r="E5" s="33"/>
      <c r="F5" s="33"/>
    </row>
    <row r="6" spans="1:6" x14ac:dyDescent="0.15">
      <c r="A6" s="39" t="s">
        <v>111</v>
      </c>
      <c r="B6" s="33"/>
      <c r="C6" s="33"/>
      <c r="D6" s="33"/>
      <c r="E6" s="33"/>
      <c r="F6" s="33"/>
    </row>
    <row r="7" spans="1:6" ht="15" customHeight="1" x14ac:dyDescent="0.2">
      <c r="A7" s="7" t="s">
        <v>505</v>
      </c>
      <c r="B7" s="8" t="s">
        <v>506</v>
      </c>
      <c r="C7" s="13">
        <f>IF(A7="", "", SUMIFS('إدخال المبالغ والتوزيع الآلي'!$F:$F, 'إدخال المبالغ والتوزيع الآلي'!$A:$A, A7, 'إدخال المبالغ والتوزيع الآلي'!$E:$E, "✔ " &amp; "9410*"))</f>
        <v>0</v>
      </c>
      <c r="D7" s="9">
        <f>IF(A7="", "", SUMIFS('إدخال المبالغ والتوزيع الآلي'!$F:$F, 'إدخال المبالغ والتوزيع الآلي'!$A:$A, A7, 'إدخال المبالغ والتوزيع الآلي'!$E:$E, "✔ " &amp; "9411*"))</f>
        <v>0</v>
      </c>
      <c r="E7" s="9">
        <f>IF(A7="", "", SUMIFS('إدخال المبالغ والتوزيع الآلي'!$F:$F, 'إدخال المبالغ والتوزيع الآلي'!$A:$A, A7, 'إدخال المبالغ والتوزيع الآلي'!$E:$E, "✔ " &amp; "9412*"))</f>
        <v>0</v>
      </c>
      <c r="F7" s="9">
        <f>IF(A7="", "", SUMIFS('إدخال المبالغ والتوزيع الآلي'!$F:$F, 'إدخال المبالغ والتوزيع الآلي'!$A:$A, A7, 'إدخال المبالغ والتوزيع الآلي'!$E:$E, "✔ " &amp; "9419*"))</f>
        <v>0</v>
      </c>
    </row>
    <row r="8" spans="1:6" ht="15" customHeight="1" x14ac:dyDescent="0.2">
      <c r="A8" s="10" t="s">
        <v>363</v>
      </c>
      <c r="B8" s="11" t="s">
        <v>364</v>
      </c>
      <c r="C8" s="12">
        <f>IF(A8="", "", SUMIFS('إدخال المبالغ والتوزيع الآلي'!$F:$F, 'إدخال المبالغ والتوزيع الآلي'!$A:$A, A8, 'إدخال المبالغ والتوزيع الآلي'!$E:$E, "✔ " &amp; "9410*"))</f>
        <v>0</v>
      </c>
      <c r="D8" s="14">
        <f>IF(A8="", "", SUMIFS('إدخال المبالغ والتوزيع الآلي'!$F:$F, 'إدخال المبالغ والتوزيع الآلي'!$A:$A, A8, 'إدخال المبالغ والتوزيع الآلي'!$E:$E, "✔ " &amp; "9411*"))</f>
        <v>0</v>
      </c>
      <c r="E8" s="12">
        <f>IF(A8="", "", SUMIFS('إدخال المبالغ والتوزيع الآلي'!$F:$F, 'إدخال المبالغ والتوزيع الآلي'!$A:$A, A8, 'إدخال المبالغ والتوزيع الآلي'!$E:$E, "✔ " &amp; "9412*"))</f>
        <v>0</v>
      </c>
      <c r="F8" s="12">
        <f>IF(A8="", "", SUMIFS('إدخال المبالغ والتوزيع الآلي'!$F:$F, 'إدخال المبالغ والتوزيع الآلي'!$A:$A, A8, 'إدخال المبالغ والتوزيع الآلي'!$E:$E, "✔ " &amp; "9419*"))</f>
        <v>0</v>
      </c>
    </row>
    <row r="9" spans="1:6" ht="15" customHeight="1" x14ac:dyDescent="0.2">
      <c r="A9" s="7" t="s">
        <v>507</v>
      </c>
      <c r="B9" s="8" t="s">
        <v>508</v>
      </c>
      <c r="C9" s="9">
        <f>IF(A9="", "", SUMIFS('إدخال المبالغ والتوزيع الآلي'!$F:$F, 'إدخال المبالغ والتوزيع الآلي'!$A:$A, A9, 'إدخال المبالغ والتوزيع الآلي'!$E:$E, "✔ " &amp; "9410*"))</f>
        <v>0</v>
      </c>
      <c r="D9" s="9">
        <f>IF(A9="", "", SUMIFS('إدخال المبالغ والتوزيع الآلي'!$F:$F, 'إدخال المبالغ والتوزيع الآلي'!$A:$A, A9, 'إدخال المبالغ والتوزيع الآلي'!$E:$E, "✔ " &amp; "9411*"))</f>
        <v>0</v>
      </c>
      <c r="E9" s="13">
        <f>IF(A9="", "", SUMIFS('إدخال المبالغ والتوزيع الآلي'!$F:$F, 'إدخال المبالغ والتوزيع الآلي'!$A:$A, A9, 'إدخال المبالغ والتوزيع الآلي'!$E:$E, "✔ " &amp; "9412*"))</f>
        <v>0</v>
      </c>
      <c r="F9" s="9">
        <f>IF(A9="", "", SUMIFS('إدخال المبالغ والتوزيع الآلي'!$F:$F, 'إدخال المبالغ والتوزيع الآلي'!$A:$A, A9, 'إدخال المبالغ والتوزيع الآلي'!$E:$E, "✔ " &amp; "9419*"))</f>
        <v>0</v>
      </c>
    </row>
    <row r="10" spans="1:6" ht="15" customHeight="1" x14ac:dyDescent="0.2">
      <c r="A10" s="10" t="s">
        <v>509</v>
      </c>
      <c r="B10" s="11" t="s">
        <v>510</v>
      </c>
      <c r="C10" s="12">
        <f>IF(A10="", "", SUMIFS('إدخال المبالغ والتوزيع الآلي'!$F:$F, 'إدخال المبالغ والتوزيع الآلي'!$A:$A, A10, 'إدخال المبالغ والتوزيع الآلي'!$E:$E, "✔ " &amp; "9410*"))</f>
        <v>0</v>
      </c>
      <c r="D10" s="12">
        <f>IF(A10="", "", SUMIFS('إدخال المبالغ والتوزيع الآلي'!$F:$F, 'إدخال المبالغ والتوزيع الآلي'!$A:$A, A10, 'إدخال المبالغ والتوزيع الآلي'!$E:$E, "✔ " &amp; "9411*"))</f>
        <v>0</v>
      </c>
      <c r="E10" s="12">
        <f>IF(A10="", "", SUMIFS('إدخال المبالغ والتوزيع الآلي'!$F:$F, 'إدخال المبالغ والتوزيع الآلي'!$A:$A, A10, 'إدخال المبالغ والتوزيع الآلي'!$E:$E, "✔ " &amp; "9412*"))</f>
        <v>0</v>
      </c>
      <c r="F10" s="14">
        <f>IF(A10="", "", SUMIFS('إدخال المبالغ والتوزيع الآلي'!$F:$F, 'إدخال المبالغ والتوزيع الآلي'!$A:$A, A10, 'إدخال المبالغ والتوزيع الآلي'!$E:$E, "✔ " &amp; "9419*"))</f>
        <v>0</v>
      </c>
    </row>
    <row r="11" spans="1:6" ht="15" customHeight="1" x14ac:dyDescent="0.2">
      <c r="A11" s="7" t="s">
        <v>114</v>
      </c>
      <c r="B11" s="8" t="s">
        <v>115</v>
      </c>
      <c r="C11" s="9">
        <f>IF(A11="", "", SUMIFS('إدخال المبالغ والتوزيع الآلي'!$F:$F, 'إدخال المبالغ والتوزيع الآلي'!$A:$A, A11, 'إدخال المبالغ والتوزيع الآلي'!$E:$E, "✔ " &amp; "9410*"))</f>
        <v>0</v>
      </c>
      <c r="D11" s="9">
        <f>IF(A11="", "", SUMIFS('إدخال المبالغ والتوزيع الآلي'!$F:$F, 'إدخال المبالغ والتوزيع الآلي'!$A:$A, A11, 'إدخال المبالغ والتوزيع الآلي'!$E:$E, "✔ " &amp; "9411*"))</f>
        <v>0</v>
      </c>
      <c r="E11" s="9">
        <f>IF(A11="", "", SUMIFS('إدخال المبالغ والتوزيع الآلي'!$F:$F, 'إدخال المبالغ والتوزيع الآلي'!$A:$A, A11, 'إدخال المبالغ والتوزيع الآلي'!$E:$E, "✔ " &amp; "9412*"))</f>
        <v>0</v>
      </c>
      <c r="F11" s="13">
        <f>IF(A11="", "", SUMIFS('إدخال المبالغ والتوزيع الآلي'!$F:$F, 'إدخال المبالغ والتوزيع الآلي'!$A:$A, A11, 'إدخال المبالغ والتوزيع الآلي'!$E:$E, "✔ " &amp; "9419*"))</f>
        <v>0</v>
      </c>
    </row>
    <row r="12" spans="1:6" ht="15" customHeight="1" x14ac:dyDescent="0.2">
      <c r="A12" s="10" t="s">
        <v>127</v>
      </c>
      <c r="B12" s="11" t="s">
        <v>128</v>
      </c>
      <c r="C12" s="14">
        <f>IF(A12="", "", SUMIFS('إدخال المبالغ والتوزيع الآلي'!$F:$F, 'إدخال المبالغ والتوزيع الآلي'!$A:$A, A12, 'إدخال المبالغ والتوزيع الآلي'!$E:$E, "✔ " &amp; "9410*"))</f>
        <v>0</v>
      </c>
      <c r="D12" s="14">
        <f>IF(A12="", "", SUMIFS('إدخال المبالغ والتوزيع الآلي'!$F:$F, 'إدخال المبالغ والتوزيع الآلي'!$A:$A, A12, 'إدخال المبالغ والتوزيع الآلي'!$E:$E, "✔ " &amp; "9411*"))</f>
        <v>0</v>
      </c>
      <c r="E12" s="14">
        <f>IF(A12="", "", SUMIFS('إدخال المبالغ والتوزيع الآلي'!$F:$F, 'إدخال المبالغ والتوزيع الآلي'!$A:$A, A12, 'إدخال المبالغ والتوزيع الآلي'!$E:$E, "✔ " &amp; "9412*"))</f>
        <v>0</v>
      </c>
      <c r="F12" s="14">
        <f>IF(A12="", "", SUMIFS('إدخال المبالغ والتوزيع الآلي'!$F:$F, 'إدخال المبالغ والتوزيع الآلي'!$A:$A, A12, 'إدخال المبالغ والتوزيع الآلي'!$E:$E, "✔ " &amp; "9419*"))</f>
        <v>0</v>
      </c>
    </row>
  </sheetData>
  <mergeCells count="4">
    <mergeCell ref="A6:F6"/>
    <mergeCell ref="A1:F1"/>
    <mergeCell ref="C3:F3"/>
    <mergeCell ref="A5:F5"/>
  </mergeCells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E9"/>
  <sheetViews>
    <sheetView rightToLeft="1" workbookViewId="0"/>
  </sheetViews>
  <sheetFormatPr defaultRowHeight="13.5" x14ac:dyDescent="0.15"/>
  <cols>
    <col min="1" max="1" width="12.01171875" style="15" customWidth="1"/>
    <col min="2" max="2" width="48.0546875" style="15" customWidth="1"/>
    <col min="3" max="5" width="24.02734375" style="15" customWidth="1"/>
  </cols>
  <sheetData>
    <row r="1" spans="1:5" x14ac:dyDescent="0.15">
      <c r="A1" s="37" t="s">
        <v>511</v>
      </c>
      <c r="B1" s="33"/>
      <c r="C1" s="33"/>
      <c r="D1" s="33"/>
      <c r="E1" s="33"/>
    </row>
    <row r="3" spans="1:5" ht="14.25" customHeight="1" x14ac:dyDescent="0.2">
      <c r="A3" s="16" t="s">
        <v>78</v>
      </c>
      <c r="B3" s="16" t="s">
        <v>79</v>
      </c>
      <c r="C3" s="40" t="s">
        <v>512</v>
      </c>
      <c r="D3" s="33"/>
      <c r="E3" s="33"/>
    </row>
    <row r="4" spans="1:5" ht="39.950000000000003" customHeight="1" x14ac:dyDescent="0.2">
      <c r="A4" s="6"/>
      <c r="B4" s="6"/>
      <c r="C4" s="1" t="s">
        <v>513</v>
      </c>
      <c r="D4" s="1" t="s">
        <v>514</v>
      </c>
      <c r="E4" s="1" t="s">
        <v>515</v>
      </c>
    </row>
    <row r="5" spans="1:5" x14ac:dyDescent="0.15">
      <c r="A5" s="39" t="s">
        <v>86</v>
      </c>
      <c r="B5" s="33"/>
      <c r="C5" s="33"/>
      <c r="D5" s="33"/>
      <c r="E5" s="33"/>
    </row>
    <row r="6" spans="1:5" x14ac:dyDescent="0.15">
      <c r="A6" s="39" t="s">
        <v>111</v>
      </c>
      <c r="B6" s="33"/>
      <c r="C6" s="33"/>
      <c r="D6" s="33"/>
      <c r="E6" s="33"/>
    </row>
    <row r="7" spans="1:5" ht="15" customHeight="1" x14ac:dyDescent="0.2">
      <c r="A7" s="7" t="s">
        <v>516</v>
      </c>
      <c r="B7" s="8" t="s">
        <v>517</v>
      </c>
      <c r="C7" s="9">
        <f>IF(A7="", "", SUMIFS('إدخال المبالغ والتوزيع الآلي'!$F:$F, 'إدخال المبالغ والتوزيع الآلي'!$A:$A, A7, 'إدخال المبالغ والتوزيع الآلي'!$E:$E, "✔ " &amp; "9420*"))</f>
        <v>0</v>
      </c>
      <c r="D7" s="13">
        <f>IF(A7="", "", SUMIFS('إدخال المبالغ والتوزيع الآلي'!$F:$F, 'إدخال المبالغ والتوزيع الآلي'!$A:$A, A7, 'إدخال المبالغ والتوزيع الآلي'!$E:$E, "✔ " &amp; "9421*"))</f>
        <v>0</v>
      </c>
      <c r="E7" s="9">
        <f>IF(A7="", "", SUMIFS('إدخال المبالغ والتوزيع الآلي'!$F:$F, 'إدخال المبالغ والتوزيع الآلي'!$A:$A, A7, 'إدخال المبالغ والتوزيع الآلي'!$E:$E, "✔ " &amp; "9429*"))</f>
        <v>0</v>
      </c>
    </row>
    <row r="8" spans="1:5" ht="15" customHeight="1" x14ac:dyDescent="0.2">
      <c r="A8" s="10" t="s">
        <v>122</v>
      </c>
      <c r="B8" s="11" t="s">
        <v>123</v>
      </c>
      <c r="C8" s="14">
        <f>IF(A8="", "", SUMIFS('إدخال المبالغ والتوزيع الآلي'!$F:$F, 'إدخال المبالغ والتوزيع الآلي'!$A:$A, A8, 'إدخال المبالغ والتوزيع الآلي'!$E:$E, "✔ " &amp; "9420*"))</f>
        <v>0</v>
      </c>
      <c r="D8" s="12">
        <f>IF(A8="", "", SUMIFS('إدخال المبالغ والتوزيع الآلي'!$F:$F, 'إدخال المبالغ والتوزيع الآلي'!$A:$A, A8, 'إدخال المبالغ والتوزيع الآلي'!$E:$E, "✔ " &amp; "9421*"))</f>
        <v>0</v>
      </c>
      <c r="E8" s="14">
        <f>IF(A8="", "", SUMIFS('إدخال المبالغ والتوزيع الآلي'!$F:$F, 'إدخال المبالغ والتوزيع الآلي'!$A:$A, A8, 'إدخال المبالغ والتوزيع الآلي'!$E:$E, "✔ " &amp; "9429*"))</f>
        <v>0</v>
      </c>
    </row>
    <row r="9" spans="1:5" ht="15" customHeight="1" x14ac:dyDescent="0.2">
      <c r="A9" s="7" t="s">
        <v>127</v>
      </c>
      <c r="B9" s="8" t="s">
        <v>128</v>
      </c>
      <c r="C9" s="13">
        <f>IF(A9="", "", SUMIFS('إدخال المبالغ والتوزيع الآلي'!$F:$F, 'إدخال المبالغ والتوزيع الآلي'!$A:$A, A9, 'إدخال المبالغ والتوزيع الآلي'!$E:$E, "✔ " &amp; "9420*"))</f>
        <v>0</v>
      </c>
      <c r="D9" s="13">
        <f>IF(A9="", "", SUMIFS('إدخال المبالغ والتوزيع الآلي'!$F:$F, 'إدخال المبالغ والتوزيع الآلي'!$A:$A, A9, 'إدخال المبالغ والتوزيع الآلي'!$E:$E, "✔ " &amp; "9421*"))</f>
        <v>0</v>
      </c>
      <c r="E9" s="13">
        <f>IF(A9="", "", SUMIFS('إدخال المبالغ والتوزيع الآلي'!$F:$F, 'إدخال المبالغ والتوزيع الآلي'!$A:$A, A9, 'إدخال المبالغ والتوزيع الآلي'!$E:$E, "✔ " &amp; "9429*"))</f>
        <v>0</v>
      </c>
    </row>
  </sheetData>
  <mergeCells count="4">
    <mergeCell ref="A6:E6"/>
    <mergeCell ref="C3:E3"/>
    <mergeCell ref="A1:E1"/>
    <mergeCell ref="A5:E5"/>
  </mergeCells>
  <pageMargins left="0.75" right="0.75" top="1" bottom="1" header="0.5" footer="0.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F30"/>
  <sheetViews>
    <sheetView rightToLeft="1" workbookViewId="0"/>
  </sheetViews>
  <sheetFormatPr defaultRowHeight="13.5" x14ac:dyDescent="0.15"/>
  <cols>
    <col min="1" max="1" width="12.01171875" style="15" customWidth="1"/>
    <col min="2" max="2" width="48.0546875" style="15" customWidth="1"/>
    <col min="3" max="6" width="24.02734375" style="15" customWidth="1"/>
  </cols>
  <sheetData>
    <row r="1" spans="1:6" x14ac:dyDescent="0.15">
      <c r="A1" s="37" t="s">
        <v>518</v>
      </c>
      <c r="B1" s="33"/>
      <c r="C1" s="33"/>
      <c r="D1" s="33"/>
      <c r="E1" s="33"/>
      <c r="F1" s="33"/>
    </row>
    <row r="3" spans="1:6" ht="14.25" customHeight="1" x14ac:dyDescent="0.2">
      <c r="A3" s="16" t="s">
        <v>78</v>
      </c>
      <c r="B3" s="16" t="s">
        <v>79</v>
      </c>
      <c r="C3" s="40" t="s">
        <v>519</v>
      </c>
      <c r="D3" s="33"/>
      <c r="E3" s="33"/>
      <c r="F3" s="33"/>
    </row>
    <row r="4" spans="1:6" ht="39.950000000000003" customHeight="1" x14ac:dyDescent="0.2">
      <c r="A4" s="6"/>
      <c r="B4" s="6"/>
      <c r="C4" s="1" t="s">
        <v>520</v>
      </c>
      <c r="D4" s="1" t="s">
        <v>521</v>
      </c>
      <c r="E4" s="1" t="s">
        <v>522</v>
      </c>
      <c r="F4" s="1" t="s">
        <v>523</v>
      </c>
    </row>
    <row r="5" spans="1:6" x14ac:dyDescent="0.15">
      <c r="A5" s="39" t="s">
        <v>86</v>
      </c>
      <c r="B5" s="33"/>
      <c r="C5" s="33"/>
      <c r="D5" s="33"/>
      <c r="E5" s="33"/>
      <c r="F5" s="33"/>
    </row>
    <row r="6" spans="1:6" ht="15" customHeight="1" x14ac:dyDescent="0.2">
      <c r="A6" s="7" t="s">
        <v>524</v>
      </c>
      <c r="B6" s="8" t="s">
        <v>104</v>
      </c>
      <c r="C6" s="13">
        <f>IF(A6="", "", SUMIFS('إدخال المبالغ والتوزيع الآلي'!$F:$F, 'إدخال المبالغ والتوزيع الآلي'!$A:$A, A6, 'إدخال المبالغ والتوزيع الآلي'!$E:$E, "✔ " &amp; "9500*"))</f>
        <v>0</v>
      </c>
      <c r="D6" s="13">
        <f>IF(A6="", "", SUMIFS('إدخال المبالغ والتوزيع الآلي'!$F:$F, 'إدخال المبالغ والتوزيع الآلي'!$A:$A, A6, 'إدخال المبالغ والتوزيع الآلي'!$E:$E, "✔ " &amp; "9501*"))</f>
        <v>0</v>
      </c>
      <c r="E6" s="13">
        <f>IF(A6="", "", SUMIFS('إدخال المبالغ والتوزيع الآلي'!$F:$F, 'إدخال المبالغ والتوزيع الآلي'!$A:$A, A6, 'إدخال المبالغ والتوزيع الآلي'!$E:$E, "✔ " &amp; "9502*"))</f>
        <v>0</v>
      </c>
      <c r="F6" s="13">
        <f>IF(A6="", "", SUMIFS('إدخال المبالغ والتوزيع الآلي'!$F:$F, 'إدخال المبالغ والتوزيع الآلي'!$A:$A, A6, 'إدخال المبالغ والتوزيع الآلي'!$E:$E, "✔ " &amp; "9509*"))</f>
        <v>0</v>
      </c>
    </row>
    <row r="7" spans="1:6" ht="15" customHeight="1" x14ac:dyDescent="0.2">
      <c r="A7" s="10" t="s">
        <v>525</v>
      </c>
      <c r="B7" s="11" t="s">
        <v>526</v>
      </c>
      <c r="C7" s="14">
        <f>IF(A7="", "", SUMIFS('إدخال المبالغ والتوزيع الآلي'!$F:$F, 'إدخال المبالغ والتوزيع الآلي'!$A:$A, A7, 'إدخال المبالغ والتوزيع الآلي'!$E:$E, "✔ " &amp; "9500*"))</f>
        <v>0</v>
      </c>
      <c r="D7" s="14">
        <f>IF(A7="", "", SUMIFS('إدخال المبالغ والتوزيع الآلي'!$F:$F, 'إدخال المبالغ والتوزيع الآلي'!$A:$A, A7, 'إدخال المبالغ والتوزيع الآلي'!$E:$E, "✔ " &amp; "9501*"))</f>
        <v>0</v>
      </c>
      <c r="E7" s="14">
        <f>IF(A7="", "", SUMIFS('إدخال المبالغ والتوزيع الآلي'!$F:$F, 'إدخال المبالغ والتوزيع الآلي'!$A:$A, A7, 'إدخال المبالغ والتوزيع الآلي'!$E:$E, "✔ " &amp; "9502*"))</f>
        <v>0</v>
      </c>
      <c r="F7" s="14">
        <f>IF(A7="", "", SUMIFS('إدخال المبالغ والتوزيع الآلي'!$F:$F, 'إدخال المبالغ والتوزيع الآلي'!$A:$A, A7, 'إدخال المبالغ والتوزيع الآلي'!$E:$E, "✔ " &amp; "9509*"))</f>
        <v>0</v>
      </c>
    </row>
    <row r="8" spans="1:6" ht="15" customHeight="1" x14ac:dyDescent="0.2">
      <c r="A8" s="7" t="s">
        <v>527</v>
      </c>
      <c r="B8" s="8" t="s">
        <v>528</v>
      </c>
      <c r="C8" s="13">
        <f>IF(A8="", "", SUMIFS('إدخال المبالغ والتوزيع الآلي'!$F:$F, 'إدخال المبالغ والتوزيع الآلي'!$A:$A, A8, 'إدخال المبالغ والتوزيع الآلي'!$E:$E, "✔ " &amp; "9500*"))</f>
        <v>0</v>
      </c>
      <c r="D8" s="13">
        <f>IF(A8="", "", SUMIFS('إدخال المبالغ والتوزيع الآلي'!$F:$F, 'إدخال المبالغ والتوزيع الآلي'!$A:$A, A8, 'إدخال المبالغ والتوزيع الآلي'!$E:$E, "✔ " &amp; "9501*"))</f>
        <v>0</v>
      </c>
      <c r="E8" s="13">
        <f>IF(A8="", "", SUMIFS('إدخال المبالغ والتوزيع الآلي'!$F:$F, 'إدخال المبالغ والتوزيع الآلي'!$A:$A, A8, 'إدخال المبالغ والتوزيع الآلي'!$E:$E, "✔ " &amp; "9502*"))</f>
        <v>0</v>
      </c>
      <c r="F8" s="13">
        <f>IF(A8="", "", SUMIFS('إدخال المبالغ والتوزيع الآلي'!$F:$F, 'إدخال المبالغ والتوزيع الآلي'!$A:$A, A8, 'إدخال المبالغ والتوزيع الآلي'!$E:$E, "✔ " &amp; "9509*"))</f>
        <v>0</v>
      </c>
    </row>
    <row r="9" spans="1:6" ht="15" customHeight="1" x14ac:dyDescent="0.2">
      <c r="A9" s="10" t="s">
        <v>529</v>
      </c>
      <c r="B9" s="11" t="s">
        <v>530</v>
      </c>
      <c r="C9" s="12">
        <f>IF(A9="", "", SUMIFS('إدخال المبالغ والتوزيع الآلي'!$F:$F, 'إدخال المبالغ والتوزيع الآلي'!$A:$A, A9, 'إدخال المبالغ والتوزيع الآلي'!$E:$E, "✔ " &amp; "9500*"))</f>
        <v>0</v>
      </c>
      <c r="D9" s="12">
        <f>IF(A9="", "", SUMIFS('إدخال المبالغ والتوزيع الآلي'!$F:$F, 'إدخال المبالغ والتوزيع الآلي'!$A:$A, A9, 'إدخال المبالغ والتوزيع الآلي'!$E:$E, "✔ " &amp; "9501*"))</f>
        <v>0</v>
      </c>
      <c r="E9" s="14">
        <f>IF(A9="", "", SUMIFS('إدخال المبالغ والتوزيع الآلي'!$F:$F, 'إدخال المبالغ والتوزيع الآلي'!$A:$A, A9, 'إدخال المبالغ والتوزيع الآلي'!$E:$E, "✔ " &amp; "9502*"))</f>
        <v>0</v>
      </c>
      <c r="F9" s="12">
        <f>IF(A9="", "", SUMIFS('إدخال المبالغ والتوزيع الآلي'!$F:$F, 'إدخال المبالغ والتوزيع الآلي'!$A:$A, A9, 'إدخال المبالغ والتوزيع الآلي'!$E:$E, "✔ " &amp; "9509*"))</f>
        <v>0</v>
      </c>
    </row>
    <row r="10" spans="1:6" ht="15" customHeight="1" x14ac:dyDescent="0.2">
      <c r="A10" s="7" t="s">
        <v>531</v>
      </c>
      <c r="B10" s="8" t="s">
        <v>532</v>
      </c>
      <c r="C10" s="9">
        <f>IF(A10="", "", SUMIFS('إدخال المبالغ والتوزيع الآلي'!$F:$F, 'إدخال المبالغ والتوزيع الآلي'!$A:$A, A10, 'إدخال المبالغ والتوزيع الآلي'!$E:$E, "✔ " &amp; "9500*"))</f>
        <v>0</v>
      </c>
      <c r="D10" s="9">
        <f>IF(A10="", "", SUMIFS('إدخال المبالغ والتوزيع الآلي'!$F:$F, 'إدخال المبالغ والتوزيع الآلي'!$A:$A, A10, 'إدخال المبالغ والتوزيع الآلي'!$E:$E, "✔ " &amp; "9501*"))</f>
        <v>0</v>
      </c>
      <c r="E10" s="13">
        <f>IF(A10="", "", SUMIFS('إدخال المبالغ والتوزيع الآلي'!$F:$F, 'إدخال المبالغ والتوزيع الآلي'!$A:$A, A10, 'إدخال المبالغ والتوزيع الآلي'!$E:$E, "✔ " &amp; "9502*"))</f>
        <v>0</v>
      </c>
      <c r="F10" s="9">
        <f>IF(A10="", "", SUMIFS('إدخال المبالغ والتوزيع الآلي'!$F:$F, 'إدخال المبالغ والتوزيع الآلي'!$A:$A, A10, 'إدخال المبالغ والتوزيع الآلي'!$E:$E, "✔ " &amp; "9509*"))</f>
        <v>0</v>
      </c>
    </row>
    <row r="11" spans="1:6" ht="15" customHeight="1" x14ac:dyDescent="0.2">
      <c r="A11" s="10" t="s">
        <v>533</v>
      </c>
      <c r="B11" s="11" t="s">
        <v>534</v>
      </c>
      <c r="C11" s="12">
        <f>IF(A11="", "", SUMIFS('إدخال المبالغ والتوزيع الآلي'!$F:$F, 'إدخال المبالغ والتوزيع الآلي'!$A:$A, A11, 'إدخال المبالغ والتوزيع الآلي'!$E:$E, "✔ " &amp; "9500*"))</f>
        <v>0</v>
      </c>
      <c r="D11" s="12">
        <f>IF(A11="", "", SUMIFS('إدخال المبالغ والتوزيع الآلي'!$F:$F, 'إدخال المبالغ والتوزيع الآلي'!$A:$A, A11, 'إدخال المبالغ والتوزيع الآلي'!$E:$E, "✔ " &amp; "9501*"))</f>
        <v>0</v>
      </c>
      <c r="E11" s="14">
        <f>IF(A11="", "", SUMIFS('إدخال المبالغ والتوزيع الآلي'!$F:$F, 'إدخال المبالغ والتوزيع الآلي'!$A:$A, A11, 'إدخال المبالغ والتوزيع الآلي'!$E:$E, "✔ " &amp; "9502*"))</f>
        <v>0</v>
      </c>
      <c r="F11" s="12">
        <f>IF(A11="", "", SUMIFS('إدخال المبالغ والتوزيع الآلي'!$F:$F, 'إدخال المبالغ والتوزيع الآلي'!$A:$A, A11, 'إدخال المبالغ والتوزيع الآلي'!$E:$E, "✔ " &amp; "9509*"))</f>
        <v>0</v>
      </c>
    </row>
    <row r="12" spans="1:6" ht="15" customHeight="1" x14ac:dyDescent="0.2">
      <c r="A12" s="7" t="s">
        <v>535</v>
      </c>
      <c r="B12" s="8" t="s">
        <v>536</v>
      </c>
      <c r="C12" s="13">
        <f>IF(A12="", "", SUMIFS('إدخال المبالغ والتوزيع الآلي'!$F:$F, 'إدخال المبالغ والتوزيع الآلي'!$A:$A, A12, 'إدخال المبالغ والتوزيع الآلي'!$E:$E, "✔ " &amp; "9500*"))</f>
        <v>0</v>
      </c>
      <c r="D12" s="13">
        <f>IF(A12="", "", SUMIFS('إدخال المبالغ والتوزيع الآلي'!$F:$F, 'إدخال المبالغ والتوزيع الآلي'!$A:$A, A12, 'إدخال المبالغ والتوزيع الآلي'!$E:$E, "✔ " &amp; "9501*"))</f>
        <v>0</v>
      </c>
      <c r="E12" s="13">
        <f>IF(A12="", "", SUMIFS('إدخال المبالغ والتوزيع الآلي'!$F:$F, 'إدخال المبالغ والتوزيع الآلي'!$A:$A, A12, 'إدخال المبالغ والتوزيع الآلي'!$E:$E, "✔ " &amp; "9502*"))</f>
        <v>0</v>
      </c>
      <c r="F12" s="13">
        <f>IF(A12="", "", SUMIFS('إدخال المبالغ والتوزيع الآلي'!$F:$F, 'إدخال المبالغ والتوزيع الآلي'!$A:$A, A12, 'إدخال المبالغ والتوزيع الآلي'!$E:$E, "✔ " &amp; "9509*"))</f>
        <v>0</v>
      </c>
    </row>
    <row r="13" spans="1:6" ht="15" customHeight="1" x14ac:dyDescent="0.2">
      <c r="A13" s="10" t="s">
        <v>537</v>
      </c>
      <c r="B13" s="11" t="s">
        <v>538</v>
      </c>
      <c r="C13" s="14">
        <f>IF(A13="", "", SUMIFS('إدخال المبالغ والتوزيع الآلي'!$F:$F, 'إدخال المبالغ والتوزيع الآلي'!$A:$A, A13, 'إدخال المبالغ والتوزيع الآلي'!$E:$E, "✔ " &amp; "9500*"))</f>
        <v>0</v>
      </c>
      <c r="D13" s="14">
        <f>IF(A13="", "", SUMIFS('إدخال المبالغ والتوزيع الآلي'!$F:$F, 'إدخال المبالغ والتوزيع الآلي'!$A:$A, A13, 'إدخال المبالغ والتوزيع الآلي'!$E:$E, "✔ " &amp; "9501*"))</f>
        <v>0</v>
      </c>
      <c r="E13" s="14">
        <f>IF(A13="", "", SUMIFS('إدخال المبالغ والتوزيع الآلي'!$F:$F, 'إدخال المبالغ والتوزيع الآلي'!$A:$A, A13, 'إدخال المبالغ والتوزيع الآلي'!$E:$E, "✔ " &amp; "9502*"))</f>
        <v>0</v>
      </c>
      <c r="F13" s="14">
        <f>IF(A13="", "", SUMIFS('إدخال المبالغ والتوزيع الآلي'!$F:$F, 'إدخال المبالغ والتوزيع الآلي'!$A:$A, A13, 'إدخال المبالغ والتوزيع الآلي'!$E:$E, "✔ " &amp; "9509*"))</f>
        <v>0</v>
      </c>
    </row>
    <row r="14" spans="1:6" ht="15" customHeight="1" x14ac:dyDescent="0.2">
      <c r="A14" s="7" t="s">
        <v>539</v>
      </c>
      <c r="B14" s="8" t="s">
        <v>540</v>
      </c>
      <c r="C14" s="13">
        <f>IF(A14="", "", SUMIFS('إدخال المبالغ والتوزيع الآلي'!$F:$F, 'إدخال المبالغ والتوزيع الآلي'!$A:$A, A14, 'إدخال المبالغ والتوزيع الآلي'!$E:$E, "✔ " &amp; "9500*"))</f>
        <v>0</v>
      </c>
      <c r="D14" s="13">
        <f>IF(A14="", "", SUMIFS('إدخال المبالغ والتوزيع الآلي'!$F:$F, 'إدخال المبالغ والتوزيع الآلي'!$A:$A, A14, 'إدخال المبالغ والتوزيع الآلي'!$E:$E, "✔ " &amp; "9501*"))</f>
        <v>0</v>
      </c>
      <c r="E14" s="13">
        <f>IF(A14="", "", SUMIFS('إدخال المبالغ والتوزيع الآلي'!$F:$F, 'إدخال المبالغ والتوزيع الآلي'!$A:$A, A14, 'إدخال المبالغ والتوزيع الآلي'!$E:$E, "✔ " &amp; "9502*"))</f>
        <v>0</v>
      </c>
      <c r="F14" s="13">
        <f>IF(A14="", "", SUMIFS('إدخال المبالغ والتوزيع الآلي'!$F:$F, 'إدخال المبالغ والتوزيع الآلي'!$A:$A, A14, 'إدخال المبالغ والتوزيع الآلي'!$E:$E, "✔ " &amp; "9509*"))</f>
        <v>0</v>
      </c>
    </row>
    <row r="15" spans="1:6" ht="15" customHeight="1" x14ac:dyDescent="0.2">
      <c r="A15" s="10" t="s">
        <v>541</v>
      </c>
      <c r="B15" s="11" t="s">
        <v>542</v>
      </c>
      <c r="C15" s="14">
        <f>IF(A15="", "", SUMIFS('إدخال المبالغ والتوزيع الآلي'!$F:$F, 'إدخال المبالغ والتوزيع الآلي'!$A:$A, A15, 'إدخال المبالغ والتوزيع الآلي'!$E:$E, "✔ " &amp; "9500*"))</f>
        <v>0</v>
      </c>
      <c r="D15" s="14">
        <f>IF(A15="", "", SUMIFS('إدخال المبالغ والتوزيع الآلي'!$F:$F, 'إدخال المبالغ والتوزيع الآلي'!$A:$A, A15, 'إدخال المبالغ والتوزيع الآلي'!$E:$E, "✔ " &amp; "9501*"))</f>
        <v>0</v>
      </c>
      <c r="E15" s="14">
        <f>IF(A15="", "", SUMIFS('إدخال المبالغ والتوزيع الآلي'!$F:$F, 'إدخال المبالغ والتوزيع الآلي'!$A:$A, A15, 'إدخال المبالغ والتوزيع الآلي'!$E:$E, "✔ " &amp; "9502*"))</f>
        <v>0</v>
      </c>
      <c r="F15" s="14">
        <f>IF(A15="", "", SUMIFS('إدخال المبالغ والتوزيع الآلي'!$F:$F, 'إدخال المبالغ والتوزيع الآلي'!$A:$A, A15, 'إدخال المبالغ والتوزيع الآلي'!$E:$E, "✔ " &amp; "9509*"))</f>
        <v>0</v>
      </c>
    </row>
    <row r="16" spans="1:6" x14ac:dyDescent="0.15">
      <c r="A16" s="39" t="s">
        <v>111</v>
      </c>
      <c r="B16" s="33"/>
      <c r="C16" s="33"/>
      <c r="D16" s="33"/>
      <c r="E16" s="33"/>
      <c r="F16" s="33"/>
    </row>
    <row r="17" spans="1:6" ht="15" customHeight="1" x14ac:dyDescent="0.2">
      <c r="A17" s="7" t="s">
        <v>524</v>
      </c>
      <c r="B17" s="8" t="s">
        <v>126</v>
      </c>
      <c r="C17" s="13">
        <f>IF(A17="", "", SUMIFS('إدخال المبالغ والتوزيع الآلي'!$F:$F, 'إدخال المبالغ والتوزيع الآلي'!$A:$A, A17, 'إدخال المبالغ والتوزيع الآلي'!$E:$E, "✔ " &amp; "9500*"))</f>
        <v>0</v>
      </c>
      <c r="D17" s="13">
        <f>IF(A17="", "", SUMIFS('إدخال المبالغ والتوزيع الآلي'!$F:$F, 'إدخال المبالغ والتوزيع الآلي'!$A:$A, A17, 'إدخال المبالغ والتوزيع الآلي'!$E:$E, "✔ " &amp; "9501*"))</f>
        <v>0</v>
      </c>
      <c r="E17" s="13">
        <f>IF(A17="", "", SUMIFS('إدخال المبالغ والتوزيع الآلي'!$F:$F, 'إدخال المبالغ والتوزيع الآلي'!$A:$A, A17, 'إدخال المبالغ والتوزيع الآلي'!$E:$E, "✔ " &amp; "9502*"))</f>
        <v>0</v>
      </c>
      <c r="F17" s="13">
        <f>IF(A17="", "", SUMIFS('إدخال المبالغ والتوزيع الآلي'!$F:$F, 'إدخال المبالغ والتوزيع الآلي'!$A:$A, A17, 'إدخال المبالغ والتوزيع الآلي'!$E:$E, "✔ " &amp; "9509*"))</f>
        <v>0</v>
      </c>
    </row>
    <row r="18" spans="1:6" ht="15" customHeight="1" x14ac:dyDescent="0.2">
      <c r="A18" s="10" t="s">
        <v>543</v>
      </c>
      <c r="B18" s="11" t="s">
        <v>544</v>
      </c>
      <c r="C18" s="14">
        <f>IF(A18="", "", SUMIFS('إدخال المبالغ والتوزيع الآلي'!$F:$F, 'إدخال المبالغ والتوزيع الآلي'!$A:$A, A18, 'إدخال المبالغ والتوزيع الآلي'!$E:$E, "✔ " &amp; "9500*"))</f>
        <v>0</v>
      </c>
      <c r="D18" s="14">
        <f>IF(A18="", "", SUMIFS('إدخال المبالغ والتوزيع الآلي'!$F:$F, 'إدخال المبالغ والتوزيع الآلي'!$A:$A, A18, 'إدخال المبالغ والتوزيع الآلي'!$E:$E, "✔ " &amp; "9501*"))</f>
        <v>0</v>
      </c>
      <c r="E18" s="14">
        <f>IF(A18="", "", SUMIFS('إدخال المبالغ والتوزيع الآلي'!$F:$F, 'إدخال المبالغ والتوزيع الآلي'!$A:$A, A18, 'إدخال المبالغ والتوزيع الآلي'!$E:$E, "✔ " &amp; "9502*"))</f>
        <v>0</v>
      </c>
      <c r="F18" s="14">
        <f>IF(A18="", "", SUMIFS('إدخال المبالغ والتوزيع الآلي'!$F:$F, 'إدخال المبالغ والتوزيع الآلي'!$A:$A, A18, 'إدخال المبالغ والتوزيع الآلي'!$E:$E, "✔ " &amp; "9509*"))</f>
        <v>0</v>
      </c>
    </row>
    <row r="19" spans="1:6" ht="15" customHeight="1" x14ac:dyDescent="0.2">
      <c r="A19" s="7" t="s">
        <v>545</v>
      </c>
      <c r="B19" s="8" t="s">
        <v>68</v>
      </c>
      <c r="C19" s="13">
        <f>IF(A19="", "", SUMIFS('إدخال المبالغ والتوزيع الآلي'!$F:$F, 'إدخال المبالغ والتوزيع الآلي'!$A:$A, A19, 'إدخال المبالغ والتوزيع الآلي'!$E:$E, "✔ " &amp; "9500*"))</f>
        <v>0</v>
      </c>
      <c r="D19" s="13">
        <f>IF(A19="", "", SUMIFS('إدخال المبالغ والتوزيع الآلي'!$F:$F, 'إدخال المبالغ والتوزيع الآلي'!$A:$A, A19, 'إدخال المبالغ والتوزيع الآلي'!$E:$E, "✔ " &amp; "9501*"))</f>
        <v>0</v>
      </c>
      <c r="E19" s="13">
        <f>IF(A19="", "", SUMIFS('إدخال المبالغ والتوزيع الآلي'!$F:$F, 'إدخال المبالغ والتوزيع الآلي'!$A:$A, A19, 'إدخال المبالغ والتوزيع الآلي'!$E:$E, "✔ " &amp; "9502*"))</f>
        <v>0</v>
      </c>
      <c r="F19" s="13">
        <f>IF(A19="", "", SUMIFS('إدخال المبالغ والتوزيع الآلي'!$F:$F, 'إدخال المبالغ والتوزيع الآلي'!$A:$A, A19, 'إدخال المبالغ والتوزيع الآلي'!$E:$E, "✔ " &amp; "9509*"))</f>
        <v>0</v>
      </c>
    </row>
    <row r="20" spans="1:6" ht="15" customHeight="1" x14ac:dyDescent="0.2">
      <c r="A20" s="10" t="s">
        <v>546</v>
      </c>
      <c r="B20" s="11" t="s">
        <v>547</v>
      </c>
      <c r="C20" s="14">
        <f>IF(A20="", "", SUMIFS('إدخال المبالغ والتوزيع الآلي'!$F:$F, 'إدخال المبالغ والتوزيع الآلي'!$A:$A, A20, 'إدخال المبالغ والتوزيع الآلي'!$E:$E, "✔ " &amp; "9500*"))</f>
        <v>0</v>
      </c>
      <c r="D20" s="14">
        <f>IF(A20="", "", SUMIFS('إدخال المبالغ والتوزيع الآلي'!$F:$F, 'إدخال المبالغ والتوزيع الآلي'!$A:$A, A20, 'إدخال المبالغ والتوزيع الآلي'!$E:$E, "✔ " &amp; "9501*"))</f>
        <v>0</v>
      </c>
      <c r="E20" s="14">
        <f>IF(A20="", "", SUMIFS('إدخال المبالغ والتوزيع الآلي'!$F:$F, 'إدخال المبالغ والتوزيع الآلي'!$A:$A, A20, 'إدخال المبالغ والتوزيع الآلي'!$E:$E, "✔ " &amp; "9502*"))</f>
        <v>0</v>
      </c>
      <c r="F20" s="14">
        <f>IF(A20="", "", SUMIFS('إدخال المبالغ والتوزيع الآلي'!$F:$F, 'إدخال المبالغ والتوزيع الآلي'!$A:$A, A20, 'إدخال المبالغ والتوزيع الآلي'!$E:$E, "✔ " &amp; "9509*"))</f>
        <v>0</v>
      </c>
    </row>
    <row r="21" spans="1:6" ht="15" customHeight="1" x14ac:dyDescent="0.2">
      <c r="A21" s="7" t="s">
        <v>548</v>
      </c>
      <c r="B21" s="8" t="s">
        <v>549</v>
      </c>
      <c r="C21" s="13">
        <f>IF(A21="", "", SUMIFS('إدخال المبالغ والتوزيع الآلي'!$F:$F, 'إدخال المبالغ والتوزيع الآلي'!$A:$A, A21, 'إدخال المبالغ والتوزيع الآلي'!$E:$E, "✔ " &amp; "9500*"))</f>
        <v>0</v>
      </c>
      <c r="D21" s="13">
        <f>IF(A21="", "", SUMIFS('إدخال المبالغ والتوزيع الآلي'!$F:$F, 'إدخال المبالغ والتوزيع الآلي'!$A:$A, A21, 'إدخال المبالغ والتوزيع الآلي'!$E:$E, "✔ " &amp; "9501*"))</f>
        <v>0</v>
      </c>
      <c r="E21" s="13">
        <f>IF(A21="", "", SUMIFS('إدخال المبالغ والتوزيع الآلي'!$F:$F, 'إدخال المبالغ والتوزيع الآلي'!$A:$A, A21, 'إدخال المبالغ والتوزيع الآلي'!$E:$E, "✔ " &amp; "9502*"))</f>
        <v>0</v>
      </c>
      <c r="F21" s="13">
        <f>IF(A21="", "", SUMIFS('إدخال المبالغ والتوزيع الآلي'!$F:$F, 'إدخال المبالغ والتوزيع الآلي'!$A:$A, A21, 'إدخال المبالغ والتوزيع الآلي'!$E:$E, "✔ " &amp; "9509*"))</f>
        <v>0</v>
      </c>
    </row>
    <row r="22" spans="1:6" ht="15" customHeight="1" x14ac:dyDescent="0.2">
      <c r="A22" s="10" t="s">
        <v>550</v>
      </c>
      <c r="B22" s="11" t="s">
        <v>551</v>
      </c>
      <c r="C22" s="14">
        <f>IF(A22="", "", SUMIFS('إدخال المبالغ والتوزيع الآلي'!$F:$F, 'إدخال المبالغ والتوزيع الآلي'!$A:$A, A22, 'إدخال المبالغ والتوزيع الآلي'!$E:$E, "✔ " &amp; "9500*"))</f>
        <v>0</v>
      </c>
      <c r="D22" s="14">
        <f>IF(A22="", "", SUMIFS('إدخال المبالغ والتوزيع الآلي'!$F:$F, 'إدخال المبالغ والتوزيع الآلي'!$A:$A, A22, 'إدخال المبالغ والتوزيع الآلي'!$E:$E, "✔ " &amp; "9501*"))</f>
        <v>0</v>
      </c>
      <c r="E22" s="14">
        <f>IF(A22="", "", SUMIFS('إدخال المبالغ والتوزيع الآلي'!$F:$F, 'إدخال المبالغ والتوزيع الآلي'!$A:$A, A22, 'إدخال المبالغ والتوزيع الآلي'!$E:$E, "✔ " &amp; "9502*"))</f>
        <v>0</v>
      </c>
      <c r="F22" s="14">
        <f>IF(A22="", "", SUMIFS('إدخال المبالغ والتوزيع الآلي'!$F:$F, 'إدخال المبالغ والتوزيع الآلي'!$A:$A, A22, 'إدخال المبالغ والتوزيع الآلي'!$E:$E, "✔ " &amp; "9509*"))</f>
        <v>0</v>
      </c>
    </row>
    <row r="23" spans="1:6" ht="15" customHeight="1" x14ac:dyDescent="0.2">
      <c r="A23" s="7" t="s">
        <v>552</v>
      </c>
      <c r="B23" s="8" t="s">
        <v>553</v>
      </c>
      <c r="C23" s="13">
        <f>IF(A23="", "", SUMIFS('إدخال المبالغ والتوزيع الآلي'!$F:$F, 'إدخال المبالغ والتوزيع الآلي'!$A:$A, A23, 'إدخال المبالغ والتوزيع الآلي'!$E:$E, "✔ " &amp; "9500*"))</f>
        <v>0</v>
      </c>
      <c r="D23" s="13">
        <f>IF(A23="", "", SUMIFS('إدخال المبالغ والتوزيع الآلي'!$F:$F, 'إدخال المبالغ والتوزيع الآلي'!$A:$A, A23, 'إدخال المبالغ والتوزيع الآلي'!$E:$E, "✔ " &amp; "9501*"))</f>
        <v>0</v>
      </c>
      <c r="E23" s="13">
        <f>IF(A23="", "", SUMIFS('إدخال المبالغ والتوزيع الآلي'!$F:$F, 'إدخال المبالغ والتوزيع الآلي'!$A:$A, A23, 'إدخال المبالغ والتوزيع الآلي'!$E:$E, "✔ " &amp; "9502*"))</f>
        <v>0</v>
      </c>
      <c r="F23" s="13">
        <f>IF(A23="", "", SUMIFS('إدخال المبالغ والتوزيع الآلي'!$F:$F, 'إدخال المبالغ والتوزيع الآلي'!$A:$A, A23, 'إدخال المبالغ والتوزيع الآلي'!$E:$E, "✔ " &amp; "9509*"))</f>
        <v>0</v>
      </c>
    </row>
    <row r="24" spans="1:6" ht="15" customHeight="1" x14ac:dyDescent="0.2">
      <c r="A24" s="10" t="s">
        <v>554</v>
      </c>
      <c r="B24" s="11" t="s">
        <v>555</v>
      </c>
      <c r="C24" s="14">
        <f>IF(A24="", "", SUMIFS('إدخال المبالغ والتوزيع الآلي'!$F:$F, 'إدخال المبالغ والتوزيع الآلي'!$A:$A, A24, 'إدخال المبالغ والتوزيع الآلي'!$E:$E, "✔ " &amp; "9500*"))</f>
        <v>0</v>
      </c>
      <c r="D24" s="14">
        <f>IF(A24="", "", SUMIFS('إدخال المبالغ والتوزيع الآلي'!$F:$F, 'إدخال المبالغ والتوزيع الآلي'!$A:$A, A24, 'إدخال المبالغ والتوزيع الآلي'!$E:$E, "✔ " &amp; "9501*"))</f>
        <v>0</v>
      </c>
      <c r="E24" s="14">
        <f>IF(A24="", "", SUMIFS('إدخال المبالغ والتوزيع الآلي'!$F:$F, 'إدخال المبالغ والتوزيع الآلي'!$A:$A, A24, 'إدخال المبالغ والتوزيع الآلي'!$E:$E, "✔ " &amp; "9502*"))</f>
        <v>0</v>
      </c>
      <c r="F24" s="14">
        <f>IF(A24="", "", SUMIFS('إدخال المبالغ والتوزيع الآلي'!$F:$F, 'إدخال المبالغ والتوزيع الآلي'!$A:$A, A24, 'إدخال المبالغ والتوزيع الآلي'!$E:$E, "✔ " &amp; "9509*"))</f>
        <v>0</v>
      </c>
    </row>
    <row r="25" spans="1:6" ht="15" customHeight="1" x14ac:dyDescent="0.2">
      <c r="A25" s="7" t="s">
        <v>556</v>
      </c>
      <c r="B25" s="8" t="s">
        <v>557</v>
      </c>
      <c r="C25" s="13">
        <f>IF(A25="", "", SUMIFS('إدخال المبالغ والتوزيع الآلي'!$F:$F, 'إدخال المبالغ والتوزيع الآلي'!$A:$A, A25, 'إدخال المبالغ والتوزيع الآلي'!$E:$E, "✔ " &amp; "9500*"))</f>
        <v>0</v>
      </c>
      <c r="D25" s="13">
        <f>IF(A25="", "", SUMIFS('إدخال المبالغ والتوزيع الآلي'!$F:$F, 'إدخال المبالغ والتوزيع الآلي'!$A:$A, A25, 'إدخال المبالغ والتوزيع الآلي'!$E:$E, "✔ " &amp; "9501*"))</f>
        <v>0</v>
      </c>
      <c r="E25" s="13">
        <f>IF(A25="", "", SUMIFS('إدخال المبالغ والتوزيع الآلي'!$F:$F, 'إدخال المبالغ والتوزيع الآلي'!$A:$A, A25, 'إدخال المبالغ والتوزيع الآلي'!$E:$E, "✔ " &amp; "9502*"))</f>
        <v>0</v>
      </c>
      <c r="F25" s="13">
        <f>IF(A25="", "", SUMIFS('إدخال المبالغ والتوزيع الآلي'!$F:$F, 'إدخال المبالغ والتوزيع الآلي'!$A:$A, A25, 'إدخال المبالغ والتوزيع الآلي'!$E:$E, "✔ " &amp; "9509*"))</f>
        <v>0</v>
      </c>
    </row>
    <row r="26" spans="1:6" ht="15" customHeight="1" x14ac:dyDescent="0.2">
      <c r="A26" s="10" t="s">
        <v>525</v>
      </c>
      <c r="B26" s="11" t="s">
        <v>558</v>
      </c>
      <c r="C26" s="14">
        <f>IF(A26="", "", SUMIFS('إدخال المبالغ والتوزيع الآلي'!$F:$F, 'إدخال المبالغ والتوزيع الآلي'!$A:$A, A26, 'إدخال المبالغ والتوزيع الآلي'!$E:$E, "✔ " &amp; "9500*"))</f>
        <v>0</v>
      </c>
      <c r="D26" s="14">
        <f>IF(A26="", "", SUMIFS('إدخال المبالغ والتوزيع الآلي'!$F:$F, 'إدخال المبالغ والتوزيع الآلي'!$A:$A, A26, 'إدخال المبالغ والتوزيع الآلي'!$E:$E, "✔ " &amp; "9501*"))</f>
        <v>0</v>
      </c>
      <c r="E26" s="14">
        <f>IF(A26="", "", SUMIFS('إدخال المبالغ والتوزيع الآلي'!$F:$F, 'إدخال المبالغ والتوزيع الآلي'!$A:$A, A26, 'إدخال المبالغ والتوزيع الآلي'!$E:$E, "✔ " &amp; "9502*"))</f>
        <v>0</v>
      </c>
      <c r="F26" s="14">
        <f>IF(A26="", "", SUMIFS('إدخال المبالغ والتوزيع الآلي'!$F:$F, 'إدخال المبالغ والتوزيع الآلي'!$A:$A, A26, 'إدخال المبالغ والتوزيع الآلي'!$E:$E, "✔ " &amp; "9509*"))</f>
        <v>0</v>
      </c>
    </row>
    <row r="27" spans="1:6" ht="15" customHeight="1" x14ac:dyDescent="0.2">
      <c r="A27" s="7" t="s">
        <v>527</v>
      </c>
      <c r="B27" s="8" t="s">
        <v>559</v>
      </c>
      <c r="C27" s="13">
        <f>IF(A27="", "", SUMIFS('إدخال المبالغ والتوزيع الآلي'!$F:$F, 'إدخال المبالغ والتوزيع الآلي'!$A:$A, A27, 'إدخال المبالغ والتوزيع الآلي'!$E:$E, "✔ " &amp; "9500*"))</f>
        <v>0</v>
      </c>
      <c r="D27" s="13">
        <f>IF(A27="", "", SUMIFS('إدخال المبالغ والتوزيع الآلي'!$F:$F, 'إدخال المبالغ والتوزيع الآلي'!$A:$A, A27, 'إدخال المبالغ والتوزيع الآلي'!$E:$E, "✔ " &amp; "9501*"))</f>
        <v>0</v>
      </c>
      <c r="E27" s="13">
        <f>IF(A27="", "", SUMIFS('إدخال المبالغ والتوزيع الآلي'!$F:$F, 'إدخال المبالغ والتوزيع الآلي'!$A:$A, A27, 'إدخال المبالغ والتوزيع الآلي'!$E:$E, "✔ " &amp; "9502*"))</f>
        <v>0</v>
      </c>
      <c r="F27" s="13">
        <f>IF(A27="", "", SUMIFS('إدخال المبالغ والتوزيع الآلي'!$F:$F, 'إدخال المبالغ والتوزيع الآلي'!$A:$A, A27, 'إدخال المبالغ والتوزيع الآلي'!$E:$E, "✔ " &amp; "9509*"))</f>
        <v>0</v>
      </c>
    </row>
    <row r="28" spans="1:6" ht="15" customHeight="1" x14ac:dyDescent="0.2">
      <c r="A28" s="10" t="s">
        <v>529</v>
      </c>
      <c r="B28" s="11" t="s">
        <v>560</v>
      </c>
      <c r="C28" s="12">
        <f>IF(A28="", "", SUMIFS('إدخال المبالغ والتوزيع الآلي'!$F:$F, 'إدخال المبالغ والتوزيع الآلي'!$A:$A, A28, 'إدخال المبالغ والتوزيع الآلي'!$E:$E, "✔ " &amp; "9500*"))</f>
        <v>0</v>
      </c>
      <c r="D28" s="12">
        <f>IF(A28="", "", SUMIFS('إدخال المبالغ والتوزيع الآلي'!$F:$F, 'إدخال المبالغ والتوزيع الآلي'!$A:$A, A28, 'إدخال المبالغ والتوزيع الآلي'!$E:$E, "✔ " &amp; "9501*"))</f>
        <v>0</v>
      </c>
      <c r="E28" s="14">
        <f>IF(A28="", "", SUMIFS('إدخال المبالغ والتوزيع الآلي'!$F:$F, 'إدخال المبالغ والتوزيع الآلي'!$A:$A, A28, 'إدخال المبالغ والتوزيع الآلي'!$E:$E, "✔ " &amp; "9502*"))</f>
        <v>0</v>
      </c>
      <c r="F28" s="12">
        <f>IF(A28="", "", SUMIFS('إدخال المبالغ والتوزيع الآلي'!$F:$F, 'إدخال المبالغ والتوزيع الآلي'!$A:$A, A28, 'إدخال المبالغ والتوزيع الآلي'!$E:$E, "✔ " &amp; "9509*"))</f>
        <v>0</v>
      </c>
    </row>
    <row r="29" spans="1:6" ht="15" customHeight="1" x14ac:dyDescent="0.2">
      <c r="A29" s="7" t="s">
        <v>531</v>
      </c>
      <c r="B29" s="8" t="s">
        <v>561</v>
      </c>
      <c r="C29" s="9">
        <f>IF(A29="", "", SUMIFS('إدخال المبالغ والتوزيع الآلي'!$F:$F, 'إدخال المبالغ والتوزيع الآلي'!$A:$A, A29, 'إدخال المبالغ والتوزيع الآلي'!$E:$E, "✔ " &amp; "9500*"))</f>
        <v>0</v>
      </c>
      <c r="D29" s="9">
        <f>IF(A29="", "", SUMIFS('إدخال المبالغ والتوزيع الآلي'!$F:$F, 'إدخال المبالغ والتوزيع الآلي'!$A:$A, A29, 'إدخال المبالغ والتوزيع الآلي'!$E:$E, "✔ " &amp; "9501*"))</f>
        <v>0</v>
      </c>
      <c r="E29" s="13">
        <f>IF(A29="", "", SUMIFS('إدخال المبالغ والتوزيع الآلي'!$F:$F, 'إدخال المبالغ والتوزيع الآلي'!$A:$A, A29, 'إدخال المبالغ والتوزيع الآلي'!$E:$E, "✔ " &amp; "9502*"))</f>
        <v>0</v>
      </c>
      <c r="F29" s="9">
        <f>IF(A29="", "", SUMIFS('إدخال المبالغ والتوزيع الآلي'!$F:$F, 'إدخال المبالغ والتوزيع الآلي'!$A:$A, A29, 'إدخال المبالغ والتوزيع الآلي'!$E:$E, "✔ " &amp; "9509*"))</f>
        <v>0</v>
      </c>
    </row>
    <row r="30" spans="1:6" ht="15" customHeight="1" x14ac:dyDescent="0.2">
      <c r="A30" s="10" t="s">
        <v>533</v>
      </c>
      <c r="B30" s="11" t="s">
        <v>562</v>
      </c>
      <c r="C30" s="12">
        <f>IF(A30="", "", SUMIFS('إدخال المبالغ والتوزيع الآلي'!$F:$F, 'إدخال المبالغ والتوزيع الآلي'!$A:$A, A30, 'إدخال المبالغ والتوزيع الآلي'!$E:$E, "✔ " &amp; "9500*"))</f>
        <v>0</v>
      </c>
      <c r="D30" s="12">
        <f>IF(A30="", "", SUMIFS('إدخال المبالغ والتوزيع الآلي'!$F:$F, 'إدخال المبالغ والتوزيع الآلي'!$A:$A, A30, 'إدخال المبالغ والتوزيع الآلي'!$E:$E, "✔ " &amp; "9501*"))</f>
        <v>0</v>
      </c>
      <c r="E30" s="14">
        <f>IF(A30="", "", SUMIFS('إدخال المبالغ والتوزيع الآلي'!$F:$F, 'إدخال المبالغ والتوزيع الآلي'!$A:$A, A30, 'إدخال المبالغ والتوزيع الآلي'!$E:$E, "✔ " &amp; "9502*"))</f>
        <v>0</v>
      </c>
      <c r="F30" s="12">
        <f>IF(A30="", "", SUMIFS('إدخال المبالغ والتوزيع الآلي'!$F:$F, 'إدخال المبالغ والتوزيع الآلي'!$A:$A, A30, 'إدخال المبالغ والتوزيع الآلي'!$E:$E, "✔ " &amp; "9509*"))</f>
        <v>0</v>
      </c>
    </row>
  </sheetData>
  <mergeCells count="4">
    <mergeCell ref="A16:F16"/>
    <mergeCell ref="A1:F1"/>
    <mergeCell ref="C3:F3"/>
    <mergeCell ref="A5:F5"/>
  </mergeCells>
  <pageMargins left="0.75" right="0.75" top="1" bottom="1" header="0.5" footer="0.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E28"/>
  <sheetViews>
    <sheetView rightToLeft="1" workbookViewId="0"/>
  </sheetViews>
  <sheetFormatPr defaultRowHeight="13.5" x14ac:dyDescent="0.15"/>
  <cols>
    <col min="1" max="1" width="12.01171875" style="15" customWidth="1"/>
    <col min="2" max="2" width="48.0546875" style="15" customWidth="1"/>
    <col min="3" max="5" width="24.02734375" style="15" customWidth="1"/>
  </cols>
  <sheetData>
    <row r="1" spans="1:5" x14ac:dyDescent="0.15">
      <c r="A1" s="37" t="s">
        <v>563</v>
      </c>
      <c r="B1" s="33"/>
      <c r="C1" s="33"/>
      <c r="D1" s="33"/>
      <c r="E1" s="33"/>
    </row>
    <row r="3" spans="1:5" ht="14.25" customHeight="1" x14ac:dyDescent="0.2">
      <c r="A3" s="16" t="s">
        <v>78</v>
      </c>
      <c r="B3" s="16" t="s">
        <v>79</v>
      </c>
      <c r="C3" s="40" t="s">
        <v>564</v>
      </c>
      <c r="D3" s="33"/>
      <c r="E3" s="33"/>
    </row>
    <row r="4" spans="1:5" ht="39.950000000000003" customHeight="1" x14ac:dyDescent="0.2">
      <c r="A4" s="6"/>
      <c r="B4" s="6"/>
      <c r="C4" s="1" t="s">
        <v>565</v>
      </c>
      <c r="D4" s="1" t="s">
        <v>566</v>
      </c>
      <c r="E4" s="1" t="s">
        <v>567</v>
      </c>
    </row>
    <row r="5" spans="1:5" x14ac:dyDescent="0.15">
      <c r="A5" s="39" t="s">
        <v>86</v>
      </c>
      <c r="B5" s="33"/>
      <c r="C5" s="33"/>
      <c r="D5" s="33"/>
      <c r="E5" s="33"/>
    </row>
    <row r="6" spans="1:5" ht="15" customHeight="1" x14ac:dyDescent="0.2">
      <c r="A6" s="7" t="s">
        <v>524</v>
      </c>
      <c r="B6" s="8" t="s">
        <v>104</v>
      </c>
      <c r="C6" s="13">
        <f>IF(A6="", "", SUMIFS('إدخال المبالغ والتوزيع الآلي'!$F:$F, 'إدخال المبالغ والتوزيع الآلي'!$A:$A, A6, 'إدخال المبالغ والتوزيع الآلي'!$E:$E, "✔ " &amp; "9510*"))</f>
        <v>0</v>
      </c>
      <c r="D6" s="13">
        <f>IF(A6="", "", SUMIFS('إدخال المبالغ والتوزيع الآلي'!$F:$F, 'إدخال المبالغ والتوزيع الآلي'!$A:$A, A6, 'إدخال المبالغ والتوزيع الآلي'!$E:$E, "✔ " &amp; "9511*"))</f>
        <v>0</v>
      </c>
      <c r="E6" s="13">
        <f>IF(A6="", "", SUMIFS('إدخال المبالغ والتوزيع الآلي'!$F:$F, 'إدخال المبالغ والتوزيع الآلي'!$A:$A, A6, 'إدخال المبالغ والتوزيع الآلي'!$E:$E, "✔ " &amp; "9519*"))</f>
        <v>0</v>
      </c>
    </row>
    <row r="7" spans="1:5" ht="15" customHeight="1" x14ac:dyDescent="0.2">
      <c r="A7" s="10" t="s">
        <v>525</v>
      </c>
      <c r="B7" s="11" t="s">
        <v>526</v>
      </c>
      <c r="C7" s="12">
        <f>IF(A7="", "", SUMIFS('إدخال المبالغ والتوزيع الآلي'!$F:$F, 'إدخال المبالغ والتوزيع الآلي'!$A:$A, A7, 'إدخال المبالغ والتوزيع الآلي'!$E:$E, "✔ " &amp; "9510*"))</f>
        <v>0</v>
      </c>
      <c r="D7" s="14">
        <f>IF(A7="", "", SUMIFS('إدخال المبالغ والتوزيع الآلي'!$F:$F, 'إدخال المبالغ والتوزيع الآلي'!$A:$A, A7, 'إدخال المبالغ والتوزيع الآلي'!$E:$E, "✔ " &amp; "9511*"))</f>
        <v>0</v>
      </c>
      <c r="E7" s="14">
        <f>IF(A7="", "", SUMIFS('إدخال المبالغ والتوزيع الآلي'!$F:$F, 'إدخال المبالغ والتوزيع الآلي'!$A:$A, A7, 'إدخال المبالغ والتوزيع الآلي'!$E:$E, "✔ " &amp; "9519*"))</f>
        <v>0</v>
      </c>
    </row>
    <row r="8" spans="1:5" ht="15" customHeight="1" x14ac:dyDescent="0.2">
      <c r="A8" s="7" t="s">
        <v>527</v>
      </c>
      <c r="B8" s="8" t="s">
        <v>528</v>
      </c>
      <c r="C8" s="13">
        <f>IF(A8="", "", SUMIFS('إدخال المبالغ والتوزيع الآلي'!$F:$F, 'إدخال المبالغ والتوزيع الآلي'!$A:$A, A8, 'إدخال المبالغ والتوزيع الآلي'!$E:$E, "✔ " &amp; "9510*"))</f>
        <v>0</v>
      </c>
      <c r="D8" s="13">
        <f>IF(A8="", "", SUMIFS('إدخال المبالغ والتوزيع الآلي'!$F:$F, 'إدخال المبالغ والتوزيع الآلي'!$A:$A, A8, 'إدخال المبالغ والتوزيع الآلي'!$E:$E, "✔ " &amp; "9511*"))</f>
        <v>0</v>
      </c>
      <c r="E8" s="13">
        <f>IF(A8="", "", SUMIFS('إدخال المبالغ والتوزيع الآلي'!$F:$F, 'إدخال المبالغ والتوزيع الآلي'!$A:$A, A8, 'إدخال المبالغ والتوزيع الآلي'!$E:$E, "✔ " &amp; "9519*"))</f>
        <v>0</v>
      </c>
    </row>
    <row r="9" spans="1:5" ht="15" customHeight="1" x14ac:dyDescent="0.2">
      <c r="A9" s="10" t="s">
        <v>529</v>
      </c>
      <c r="B9" s="11" t="s">
        <v>530</v>
      </c>
      <c r="C9" s="14">
        <f>IF(A9="", "", SUMIFS('إدخال المبالغ والتوزيع الآلي'!$F:$F, 'إدخال المبالغ والتوزيع الآلي'!$A:$A, A9, 'إدخال المبالغ والتوزيع الآلي'!$E:$E, "✔ " &amp; "9510*"))</f>
        <v>0</v>
      </c>
      <c r="D9" s="14">
        <f>IF(A9="", "", SUMIFS('إدخال المبالغ والتوزيع الآلي'!$F:$F, 'إدخال المبالغ والتوزيع الآلي'!$A:$A, A9, 'إدخال المبالغ والتوزيع الآلي'!$E:$E, "✔ " &amp; "9511*"))</f>
        <v>0</v>
      </c>
      <c r="E9" s="14">
        <f>IF(A9="", "", SUMIFS('إدخال المبالغ والتوزيع الآلي'!$F:$F, 'إدخال المبالغ والتوزيع الآلي'!$A:$A, A9, 'إدخال المبالغ والتوزيع الآلي'!$E:$E, "✔ " &amp; "9519*"))</f>
        <v>0</v>
      </c>
    </row>
    <row r="10" spans="1:5" ht="15" customHeight="1" x14ac:dyDescent="0.2">
      <c r="A10" s="7" t="s">
        <v>533</v>
      </c>
      <c r="B10" s="8" t="s">
        <v>534</v>
      </c>
      <c r="C10" s="13">
        <f>IF(A10="", "", SUMIFS('إدخال المبالغ والتوزيع الآلي'!$F:$F, 'إدخال المبالغ والتوزيع الآلي'!$A:$A, A10, 'إدخال المبالغ والتوزيع الآلي'!$E:$E, "✔ " &amp; "9510*"))</f>
        <v>0</v>
      </c>
      <c r="D10" s="13">
        <f>IF(A10="", "", SUMIFS('إدخال المبالغ والتوزيع الآلي'!$F:$F, 'إدخال المبالغ والتوزيع الآلي'!$A:$A, A10, 'إدخال المبالغ والتوزيع الآلي'!$E:$E, "✔ " &amp; "9511*"))</f>
        <v>0</v>
      </c>
      <c r="E10" s="13">
        <f>IF(A10="", "", SUMIFS('إدخال المبالغ والتوزيع الآلي'!$F:$F, 'إدخال المبالغ والتوزيع الآلي'!$A:$A, A10, 'إدخال المبالغ والتوزيع الآلي'!$E:$E, "✔ " &amp; "9519*"))</f>
        <v>0</v>
      </c>
    </row>
    <row r="11" spans="1:5" ht="15" customHeight="1" x14ac:dyDescent="0.2">
      <c r="A11" s="10" t="s">
        <v>535</v>
      </c>
      <c r="B11" s="11" t="s">
        <v>536</v>
      </c>
      <c r="C11" s="14">
        <f>IF(A11="", "", SUMIFS('إدخال المبالغ والتوزيع الآلي'!$F:$F, 'إدخال المبالغ والتوزيع الآلي'!$A:$A, A11, 'إدخال المبالغ والتوزيع الآلي'!$E:$E, "✔ " &amp; "9510*"))</f>
        <v>0</v>
      </c>
      <c r="D11" s="14">
        <f>IF(A11="", "", SUMIFS('إدخال المبالغ والتوزيع الآلي'!$F:$F, 'إدخال المبالغ والتوزيع الآلي'!$A:$A, A11, 'إدخال المبالغ والتوزيع الآلي'!$E:$E, "✔ " &amp; "9511*"))</f>
        <v>0</v>
      </c>
      <c r="E11" s="14">
        <f>IF(A11="", "", SUMIFS('إدخال المبالغ والتوزيع الآلي'!$F:$F, 'إدخال المبالغ والتوزيع الآلي'!$A:$A, A11, 'إدخال المبالغ والتوزيع الآلي'!$E:$E, "✔ " &amp; "9519*"))</f>
        <v>0</v>
      </c>
    </row>
    <row r="12" spans="1:5" ht="15" customHeight="1" x14ac:dyDescent="0.2">
      <c r="A12" s="7" t="s">
        <v>537</v>
      </c>
      <c r="B12" s="8" t="s">
        <v>538</v>
      </c>
      <c r="C12" s="9">
        <f>IF(A12="", "", SUMIFS('إدخال المبالغ والتوزيع الآلي'!$F:$F, 'إدخال المبالغ والتوزيع الآلي'!$A:$A, A12, 'إدخال المبالغ والتوزيع الآلي'!$E:$E, "✔ " &amp; "9510*"))</f>
        <v>0</v>
      </c>
      <c r="D12" s="13">
        <f>IF(A12="", "", SUMIFS('إدخال المبالغ والتوزيع الآلي'!$F:$F, 'إدخال المبالغ والتوزيع الآلي'!$A:$A, A12, 'إدخال المبالغ والتوزيع الآلي'!$E:$E, "✔ " &amp; "9511*"))</f>
        <v>0</v>
      </c>
      <c r="E12" s="13">
        <f>IF(A12="", "", SUMIFS('إدخال المبالغ والتوزيع الآلي'!$F:$F, 'إدخال المبالغ والتوزيع الآلي'!$A:$A, A12, 'إدخال المبالغ والتوزيع الآلي'!$E:$E, "✔ " &amp; "9519*"))</f>
        <v>0</v>
      </c>
    </row>
    <row r="13" spans="1:5" ht="15" customHeight="1" x14ac:dyDescent="0.2">
      <c r="A13" s="10" t="s">
        <v>539</v>
      </c>
      <c r="B13" s="11" t="s">
        <v>540</v>
      </c>
      <c r="C13" s="12">
        <f>IF(A13="", "", SUMIFS('إدخال المبالغ والتوزيع الآلي'!$F:$F, 'إدخال المبالغ والتوزيع الآلي'!$A:$A, A13, 'إدخال المبالغ والتوزيع الآلي'!$E:$E, "✔ " &amp; "9510*"))</f>
        <v>0</v>
      </c>
      <c r="D13" s="14">
        <f>IF(A13="", "", SUMIFS('إدخال المبالغ والتوزيع الآلي'!$F:$F, 'إدخال المبالغ والتوزيع الآلي'!$A:$A, A13, 'إدخال المبالغ والتوزيع الآلي'!$E:$E, "✔ " &amp; "9511*"))</f>
        <v>0</v>
      </c>
      <c r="E13" s="14">
        <f>IF(A13="", "", SUMIFS('إدخال المبالغ والتوزيع الآلي'!$F:$F, 'إدخال المبالغ والتوزيع الآلي'!$A:$A, A13, 'إدخال المبالغ والتوزيع الآلي'!$E:$E, "✔ " &amp; "9519*"))</f>
        <v>0</v>
      </c>
    </row>
    <row r="14" spans="1:5" ht="15" customHeight="1" x14ac:dyDescent="0.2">
      <c r="A14" s="7" t="s">
        <v>541</v>
      </c>
      <c r="B14" s="8" t="s">
        <v>542</v>
      </c>
      <c r="C14" s="9">
        <f>IF(A14="", "", SUMIFS('إدخال المبالغ والتوزيع الآلي'!$F:$F, 'إدخال المبالغ والتوزيع الآلي'!$A:$A, A14, 'إدخال المبالغ والتوزيع الآلي'!$E:$E, "✔ " &amp; "9510*"))</f>
        <v>0</v>
      </c>
      <c r="D14" s="13">
        <f>IF(A14="", "", SUMIFS('إدخال المبالغ والتوزيع الآلي'!$F:$F, 'إدخال المبالغ والتوزيع الآلي'!$A:$A, A14, 'إدخال المبالغ والتوزيع الآلي'!$E:$E, "✔ " &amp; "9511*"))</f>
        <v>0</v>
      </c>
      <c r="E14" s="13">
        <f>IF(A14="", "", SUMIFS('إدخال المبالغ والتوزيع الآلي'!$F:$F, 'إدخال المبالغ والتوزيع الآلي'!$A:$A, A14, 'إدخال المبالغ والتوزيع الآلي'!$E:$E, "✔ " &amp; "9519*"))</f>
        <v>0</v>
      </c>
    </row>
    <row r="15" spans="1:5" x14ac:dyDescent="0.15">
      <c r="A15" s="39" t="s">
        <v>111</v>
      </c>
      <c r="B15" s="33"/>
      <c r="C15" s="33"/>
      <c r="D15" s="33"/>
      <c r="E15" s="33"/>
    </row>
    <row r="16" spans="1:5" ht="15" customHeight="1" x14ac:dyDescent="0.2">
      <c r="A16" s="7" t="s">
        <v>524</v>
      </c>
      <c r="B16" s="8" t="s">
        <v>126</v>
      </c>
      <c r="C16" s="13">
        <f>IF(A16="", "", SUMIFS('إدخال المبالغ والتوزيع الآلي'!$F:$F, 'إدخال المبالغ والتوزيع الآلي'!$A:$A, A16, 'إدخال المبالغ والتوزيع الآلي'!$E:$E, "✔ " &amp; "9510*"))</f>
        <v>0</v>
      </c>
      <c r="D16" s="13">
        <f>IF(A16="", "", SUMIFS('إدخال المبالغ والتوزيع الآلي'!$F:$F, 'إدخال المبالغ والتوزيع الآلي'!$A:$A, A16, 'إدخال المبالغ والتوزيع الآلي'!$E:$E, "✔ " &amp; "9511*"))</f>
        <v>0</v>
      </c>
      <c r="E16" s="13">
        <f>IF(A16="", "", SUMIFS('إدخال المبالغ والتوزيع الآلي'!$F:$F, 'إدخال المبالغ والتوزيع الآلي'!$A:$A, A16, 'إدخال المبالغ والتوزيع الآلي'!$E:$E, "✔ " &amp; "9519*"))</f>
        <v>0</v>
      </c>
    </row>
    <row r="17" spans="1:5" ht="15" customHeight="1" x14ac:dyDescent="0.2">
      <c r="A17" s="10" t="s">
        <v>543</v>
      </c>
      <c r="B17" s="11" t="s">
        <v>544</v>
      </c>
      <c r="C17" s="14">
        <f>IF(A17="", "", SUMIFS('إدخال المبالغ والتوزيع الآلي'!$F:$F, 'إدخال المبالغ والتوزيع الآلي'!$A:$A, A17, 'إدخال المبالغ والتوزيع الآلي'!$E:$E, "✔ " &amp; "9510*"))</f>
        <v>0</v>
      </c>
      <c r="D17" s="14">
        <f>IF(A17="", "", SUMIFS('إدخال المبالغ والتوزيع الآلي'!$F:$F, 'إدخال المبالغ والتوزيع الآلي'!$A:$A, A17, 'إدخال المبالغ والتوزيع الآلي'!$E:$E, "✔ " &amp; "9511*"))</f>
        <v>0</v>
      </c>
      <c r="E17" s="14">
        <f>IF(A17="", "", SUMIFS('إدخال المبالغ والتوزيع الآلي'!$F:$F, 'إدخال المبالغ والتوزيع الآلي'!$A:$A, A17, 'إدخال المبالغ والتوزيع الآلي'!$E:$E, "✔ " &amp; "9519*"))</f>
        <v>0</v>
      </c>
    </row>
    <row r="18" spans="1:5" ht="15" customHeight="1" x14ac:dyDescent="0.2">
      <c r="A18" s="7" t="s">
        <v>545</v>
      </c>
      <c r="B18" s="8" t="s">
        <v>68</v>
      </c>
      <c r="C18" s="13">
        <f>IF(A18="", "", SUMIFS('إدخال المبالغ والتوزيع الآلي'!$F:$F, 'إدخال المبالغ والتوزيع الآلي'!$A:$A, A18, 'إدخال المبالغ والتوزيع الآلي'!$E:$E, "✔ " &amp; "9510*"))</f>
        <v>0</v>
      </c>
      <c r="D18" s="13">
        <f>IF(A18="", "", SUMIFS('إدخال المبالغ والتوزيع الآلي'!$F:$F, 'إدخال المبالغ والتوزيع الآلي'!$A:$A, A18, 'إدخال المبالغ والتوزيع الآلي'!$E:$E, "✔ " &amp; "9511*"))</f>
        <v>0</v>
      </c>
      <c r="E18" s="13">
        <f>IF(A18="", "", SUMIFS('إدخال المبالغ والتوزيع الآلي'!$F:$F, 'إدخال المبالغ والتوزيع الآلي'!$A:$A, A18, 'إدخال المبالغ والتوزيع الآلي'!$E:$E, "✔ " &amp; "9519*"))</f>
        <v>0</v>
      </c>
    </row>
    <row r="19" spans="1:5" ht="15" customHeight="1" x14ac:dyDescent="0.2">
      <c r="A19" s="10" t="s">
        <v>546</v>
      </c>
      <c r="B19" s="11" t="s">
        <v>547</v>
      </c>
      <c r="C19" s="14">
        <f>IF(A19="", "", SUMIFS('إدخال المبالغ والتوزيع الآلي'!$F:$F, 'إدخال المبالغ والتوزيع الآلي'!$A:$A, A19, 'إدخال المبالغ والتوزيع الآلي'!$E:$E, "✔ " &amp; "9510*"))</f>
        <v>0</v>
      </c>
      <c r="D19" s="14">
        <f>IF(A19="", "", SUMIFS('إدخال المبالغ والتوزيع الآلي'!$F:$F, 'إدخال المبالغ والتوزيع الآلي'!$A:$A, A19, 'إدخال المبالغ والتوزيع الآلي'!$E:$E, "✔ " &amp; "9511*"))</f>
        <v>0</v>
      </c>
      <c r="E19" s="14">
        <f>IF(A19="", "", SUMIFS('إدخال المبالغ والتوزيع الآلي'!$F:$F, 'إدخال المبالغ والتوزيع الآلي'!$A:$A, A19, 'إدخال المبالغ والتوزيع الآلي'!$E:$E, "✔ " &amp; "9519*"))</f>
        <v>0</v>
      </c>
    </row>
    <row r="20" spans="1:5" ht="15" customHeight="1" x14ac:dyDescent="0.2">
      <c r="A20" s="7" t="s">
        <v>548</v>
      </c>
      <c r="B20" s="8" t="s">
        <v>549</v>
      </c>
      <c r="C20" s="13">
        <f>IF(A20="", "", SUMIFS('إدخال المبالغ والتوزيع الآلي'!$F:$F, 'إدخال المبالغ والتوزيع الآلي'!$A:$A, A20, 'إدخال المبالغ والتوزيع الآلي'!$E:$E, "✔ " &amp; "9510*"))</f>
        <v>0</v>
      </c>
      <c r="D20" s="13">
        <f>IF(A20="", "", SUMIFS('إدخال المبالغ والتوزيع الآلي'!$F:$F, 'إدخال المبالغ والتوزيع الآلي'!$A:$A, A20, 'إدخال المبالغ والتوزيع الآلي'!$E:$E, "✔ " &amp; "9511*"))</f>
        <v>0</v>
      </c>
      <c r="E20" s="13">
        <f>IF(A20="", "", SUMIFS('إدخال المبالغ والتوزيع الآلي'!$F:$F, 'إدخال المبالغ والتوزيع الآلي'!$A:$A, A20, 'إدخال المبالغ والتوزيع الآلي'!$E:$E, "✔ " &amp; "9519*"))</f>
        <v>0</v>
      </c>
    </row>
    <row r="21" spans="1:5" ht="15" customHeight="1" x14ac:dyDescent="0.2">
      <c r="A21" s="10" t="s">
        <v>550</v>
      </c>
      <c r="B21" s="11" t="s">
        <v>551</v>
      </c>
      <c r="C21" s="14">
        <f>IF(A21="", "", SUMIFS('إدخال المبالغ والتوزيع الآلي'!$F:$F, 'إدخال المبالغ والتوزيع الآلي'!$A:$A, A21, 'إدخال المبالغ والتوزيع الآلي'!$E:$E, "✔ " &amp; "9510*"))</f>
        <v>0</v>
      </c>
      <c r="D21" s="14">
        <f>IF(A21="", "", SUMIFS('إدخال المبالغ والتوزيع الآلي'!$F:$F, 'إدخال المبالغ والتوزيع الآلي'!$A:$A, A21, 'إدخال المبالغ والتوزيع الآلي'!$E:$E, "✔ " &amp; "9511*"))</f>
        <v>0</v>
      </c>
      <c r="E21" s="14">
        <f>IF(A21="", "", SUMIFS('إدخال المبالغ والتوزيع الآلي'!$F:$F, 'إدخال المبالغ والتوزيع الآلي'!$A:$A, A21, 'إدخال المبالغ والتوزيع الآلي'!$E:$E, "✔ " &amp; "9519*"))</f>
        <v>0</v>
      </c>
    </row>
    <row r="22" spans="1:5" ht="15" customHeight="1" x14ac:dyDescent="0.2">
      <c r="A22" s="7" t="s">
        <v>552</v>
      </c>
      <c r="B22" s="8" t="s">
        <v>553</v>
      </c>
      <c r="C22" s="13">
        <f>IF(A22="", "", SUMIFS('إدخال المبالغ والتوزيع الآلي'!$F:$F, 'إدخال المبالغ والتوزيع الآلي'!$A:$A, A22, 'إدخال المبالغ والتوزيع الآلي'!$E:$E, "✔ " &amp; "9510*"))</f>
        <v>0</v>
      </c>
      <c r="D22" s="13">
        <f>IF(A22="", "", SUMIFS('إدخال المبالغ والتوزيع الآلي'!$F:$F, 'إدخال المبالغ والتوزيع الآلي'!$A:$A, A22, 'إدخال المبالغ والتوزيع الآلي'!$E:$E, "✔ " &amp; "9511*"))</f>
        <v>0</v>
      </c>
      <c r="E22" s="13">
        <f>IF(A22="", "", SUMIFS('إدخال المبالغ والتوزيع الآلي'!$F:$F, 'إدخال المبالغ والتوزيع الآلي'!$A:$A, A22, 'إدخال المبالغ والتوزيع الآلي'!$E:$E, "✔ " &amp; "9519*"))</f>
        <v>0</v>
      </c>
    </row>
    <row r="23" spans="1:5" ht="15" customHeight="1" x14ac:dyDescent="0.2">
      <c r="A23" s="10" t="s">
        <v>554</v>
      </c>
      <c r="B23" s="11" t="s">
        <v>555</v>
      </c>
      <c r="C23" s="14">
        <f>IF(A23="", "", SUMIFS('إدخال المبالغ والتوزيع الآلي'!$F:$F, 'إدخال المبالغ والتوزيع الآلي'!$A:$A, A23, 'إدخال المبالغ والتوزيع الآلي'!$E:$E, "✔ " &amp; "9510*"))</f>
        <v>0</v>
      </c>
      <c r="D23" s="14">
        <f>IF(A23="", "", SUMIFS('إدخال المبالغ والتوزيع الآلي'!$F:$F, 'إدخال المبالغ والتوزيع الآلي'!$A:$A, A23, 'إدخال المبالغ والتوزيع الآلي'!$E:$E, "✔ " &amp; "9511*"))</f>
        <v>0</v>
      </c>
      <c r="E23" s="14">
        <f>IF(A23="", "", SUMIFS('إدخال المبالغ والتوزيع الآلي'!$F:$F, 'إدخال المبالغ والتوزيع الآلي'!$A:$A, A23, 'إدخال المبالغ والتوزيع الآلي'!$E:$E, "✔ " &amp; "9519*"))</f>
        <v>0</v>
      </c>
    </row>
    <row r="24" spans="1:5" ht="15" customHeight="1" x14ac:dyDescent="0.2">
      <c r="A24" s="7" t="s">
        <v>556</v>
      </c>
      <c r="B24" s="8" t="s">
        <v>557</v>
      </c>
      <c r="C24" s="13">
        <f>IF(A24="", "", SUMIFS('إدخال المبالغ والتوزيع الآلي'!$F:$F, 'إدخال المبالغ والتوزيع الآلي'!$A:$A, A24, 'إدخال المبالغ والتوزيع الآلي'!$E:$E, "✔ " &amp; "9510*"))</f>
        <v>0</v>
      </c>
      <c r="D24" s="13">
        <f>IF(A24="", "", SUMIFS('إدخال المبالغ والتوزيع الآلي'!$F:$F, 'إدخال المبالغ والتوزيع الآلي'!$A:$A, A24, 'إدخال المبالغ والتوزيع الآلي'!$E:$E, "✔ " &amp; "9511*"))</f>
        <v>0</v>
      </c>
      <c r="E24" s="13">
        <f>IF(A24="", "", SUMIFS('إدخال المبالغ والتوزيع الآلي'!$F:$F, 'إدخال المبالغ والتوزيع الآلي'!$A:$A, A24, 'إدخال المبالغ والتوزيع الآلي'!$E:$E, "✔ " &amp; "9519*"))</f>
        <v>0</v>
      </c>
    </row>
    <row r="25" spans="1:5" ht="15" customHeight="1" x14ac:dyDescent="0.2">
      <c r="A25" s="10" t="s">
        <v>525</v>
      </c>
      <c r="B25" s="11" t="s">
        <v>558</v>
      </c>
      <c r="C25" s="12">
        <f>IF(A25="", "", SUMIFS('إدخال المبالغ والتوزيع الآلي'!$F:$F, 'إدخال المبالغ والتوزيع الآلي'!$A:$A, A25, 'إدخال المبالغ والتوزيع الآلي'!$E:$E, "✔ " &amp; "9510*"))</f>
        <v>0</v>
      </c>
      <c r="D25" s="14">
        <f>IF(A25="", "", SUMIFS('إدخال المبالغ والتوزيع الآلي'!$F:$F, 'إدخال المبالغ والتوزيع الآلي'!$A:$A, A25, 'إدخال المبالغ والتوزيع الآلي'!$E:$E, "✔ " &amp; "9511*"))</f>
        <v>0</v>
      </c>
      <c r="E25" s="14">
        <f>IF(A25="", "", SUMIFS('إدخال المبالغ والتوزيع الآلي'!$F:$F, 'إدخال المبالغ والتوزيع الآلي'!$A:$A, A25, 'إدخال المبالغ والتوزيع الآلي'!$E:$E, "✔ " &amp; "9519*"))</f>
        <v>0</v>
      </c>
    </row>
    <row r="26" spans="1:5" ht="15" customHeight="1" x14ac:dyDescent="0.2">
      <c r="A26" s="7" t="s">
        <v>527</v>
      </c>
      <c r="B26" s="8" t="s">
        <v>568</v>
      </c>
      <c r="C26" s="13">
        <f>IF(A26="", "", SUMIFS('إدخال المبالغ والتوزيع الآلي'!$F:$F, 'إدخال المبالغ والتوزيع الآلي'!$A:$A, A26, 'إدخال المبالغ والتوزيع الآلي'!$E:$E, "✔ " &amp; "9510*"))</f>
        <v>0</v>
      </c>
      <c r="D26" s="13">
        <f>IF(A26="", "", SUMIFS('إدخال المبالغ والتوزيع الآلي'!$F:$F, 'إدخال المبالغ والتوزيع الآلي'!$A:$A, A26, 'إدخال المبالغ والتوزيع الآلي'!$E:$E, "✔ " &amp; "9511*"))</f>
        <v>0</v>
      </c>
      <c r="E26" s="13">
        <f>IF(A26="", "", SUMIFS('إدخال المبالغ والتوزيع الآلي'!$F:$F, 'إدخال المبالغ والتوزيع الآلي'!$A:$A, A26, 'إدخال المبالغ والتوزيع الآلي'!$E:$E, "✔ " &amp; "9519*"))</f>
        <v>0</v>
      </c>
    </row>
    <row r="27" spans="1:5" ht="15" customHeight="1" x14ac:dyDescent="0.2">
      <c r="A27" s="10" t="s">
        <v>529</v>
      </c>
      <c r="B27" s="11" t="s">
        <v>560</v>
      </c>
      <c r="C27" s="14">
        <f>IF(A27="", "", SUMIFS('إدخال المبالغ والتوزيع الآلي'!$F:$F, 'إدخال المبالغ والتوزيع الآلي'!$A:$A, A27, 'إدخال المبالغ والتوزيع الآلي'!$E:$E, "✔ " &amp; "9510*"))</f>
        <v>0</v>
      </c>
      <c r="D27" s="14">
        <f>IF(A27="", "", SUMIFS('إدخال المبالغ والتوزيع الآلي'!$F:$F, 'إدخال المبالغ والتوزيع الآلي'!$A:$A, A27, 'إدخال المبالغ والتوزيع الآلي'!$E:$E, "✔ " &amp; "9511*"))</f>
        <v>0</v>
      </c>
      <c r="E27" s="14">
        <f>IF(A27="", "", SUMIFS('إدخال المبالغ والتوزيع الآلي'!$F:$F, 'إدخال المبالغ والتوزيع الآلي'!$A:$A, A27, 'إدخال المبالغ والتوزيع الآلي'!$E:$E, "✔ " &amp; "9519*"))</f>
        <v>0</v>
      </c>
    </row>
    <row r="28" spans="1:5" ht="15" customHeight="1" x14ac:dyDescent="0.2">
      <c r="A28" s="7" t="s">
        <v>533</v>
      </c>
      <c r="B28" s="8" t="s">
        <v>562</v>
      </c>
      <c r="C28" s="13">
        <f>IF(A28="", "", SUMIFS('إدخال المبالغ والتوزيع الآلي'!$F:$F, 'إدخال المبالغ والتوزيع الآلي'!$A:$A, A28, 'إدخال المبالغ والتوزيع الآلي'!$E:$E, "✔ " &amp; "9510*"))</f>
        <v>0</v>
      </c>
      <c r="D28" s="13">
        <f>IF(A28="", "", SUMIFS('إدخال المبالغ والتوزيع الآلي'!$F:$F, 'إدخال المبالغ والتوزيع الآلي'!$A:$A, A28, 'إدخال المبالغ والتوزيع الآلي'!$E:$E, "✔ " &amp; "9511*"))</f>
        <v>0</v>
      </c>
      <c r="E28" s="13">
        <f>IF(A28="", "", SUMIFS('إدخال المبالغ والتوزيع الآلي'!$F:$F, 'إدخال المبالغ والتوزيع الآلي'!$A:$A, A28, 'إدخال المبالغ والتوزيع الآلي'!$E:$E, "✔ " &amp; "9519*"))</f>
        <v>0</v>
      </c>
    </row>
  </sheetData>
  <mergeCells count="4">
    <mergeCell ref="A15:E15"/>
    <mergeCell ref="A1:E1"/>
    <mergeCell ref="C3:E3"/>
    <mergeCell ref="A5:E5"/>
  </mergeCells>
  <pageMargins left="0.75" right="0.75" top="1" bottom="1" header="0.5" footer="0.5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H24"/>
  <sheetViews>
    <sheetView rightToLeft="1" workbookViewId="0"/>
  </sheetViews>
  <sheetFormatPr defaultRowHeight="13.5" x14ac:dyDescent="0.15"/>
  <cols>
    <col min="1" max="1" width="12.01171875" style="15" customWidth="1"/>
    <col min="2" max="2" width="48.0546875" style="15" customWidth="1"/>
    <col min="3" max="8" width="24.02734375" style="15" customWidth="1"/>
  </cols>
  <sheetData>
    <row r="1" spans="1:8" x14ac:dyDescent="0.15">
      <c r="A1" s="37" t="s">
        <v>569</v>
      </c>
      <c r="B1" s="33"/>
      <c r="C1" s="33"/>
      <c r="D1" s="33"/>
      <c r="E1" s="33"/>
      <c r="F1" s="33"/>
      <c r="G1" s="33"/>
      <c r="H1" s="33"/>
    </row>
    <row r="3" spans="1:8" ht="14.25" customHeight="1" x14ac:dyDescent="0.2">
      <c r="A3" s="16" t="s">
        <v>78</v>
      </c>
      <c r="B3" s="16" t="s">
        <v>79</v>
      </c>
      <c r="C3" s="40" t="s">
        <v>570</v>
      </c>
      <c r="D3" s="33"/>
      <c r="E3" s="33"/>
      <c r="F3" s="33"/>
      <c r="G3" s="33"/>
      <c r="H3" s="33"/>
    </row>
    <row r="4" spans="1:8" ht="39.950000000000003" customHeight="1" x14ac:dyDescent="0.2">
      <c r="A4" s="6"/>
      <c r="B4" s="6"/>
      <c r="C4" s="1" t="s">
        <v>571</v>
      </c>
      <c r="D4" s="1" t="s">
        <v>572</v>
      </c>
      <c r="E4" s="1" t="s">
        <v>573</v>
      </c>
      <c r="F4" s="1" t="s">
        <v>574</v>
      </c>
      <c r="G4" s="1" t="s">
        <v>575</v>
      </c>
      <c r="H4" s="1" t="s">
        <v>576</v>
      </c>
    </row>
    <row r="5" spans="1:8" x14ac:dyDescent="0.15">
      <c r="A5" s="39" t="s">
        <v>86</v>
      </c>
      <c r="B5" s="33"/>
      <c r="C5" s="33"/>
      <c r="D5" s="33"/>
      <c r="E5" s="33"/>
      <c r="F5" s="33"/>
      <c r="G5" s="33"/>
      <c r="H5" s="33"/>
    </row>
    <row r="6" spans="1:8" ht="15" customHeight="1" x14ac:dyDescent="0.2">
      <c r="A6" s="7" t="s">
        <v>524</v>
      </c>
      <c r="B6" s="8" t="s">
        <v>104</v>
      </c>
      <c r="C6" s="13">
        <f>IF(A6="", "", SUMIFS('إدخال المبالغ والتوزيع الآلي'!$F:$F, 'إدخال المبالغ والتوزيع الآلي'!$A:$A, A6, 'إدخال المبالغ والتوزيع الآلي'!$E:$E, "✔ " &amp; "9520*"))</f>
        <v>0</v>
      </c>
      <c r="D6" s="13">
        <f>IF(A6="", "", SUMIFS('إدخال المبالغ والتوزيع الآلي'!$F:$F, 'إدخال المبالغ والتوزيع الآلي'!$A:$A, A6, 'إدخال المبالغ والتوزيع الآلي'!$E:$E, "✔ " &amp; "9521*"))</f>
        <v>0</v>
      </c>
      <c r="E6" s="13">
        <f>IF(A6="", "", SUMIFS('إدخال المبالغ والتوزيع الآلي'!$F:$F, 'إدخال المبالغ والتوزيع الآلي'!$A:$A, A6, 'إدخال المبالغ والتوزيع الآلي'!$E:$E, "✔ " &amp; "9522*"))</f>
        <v>0</v>
      </c>
      <c r="F6" s="13">
        <f>IF(A6="", "", SUMIFS('إدخال المبالغ والتوزيع الآلي'!$F:$F, 'إدخال المبالغ والتوزيع الآلي'!$A:$A, A6, 'إدخال المبالغ والتوزيع الآلي'!$E:$E, "✔ " &amp; "9523*"))</f>
        <v>0</v>
      </c>
      <c r="G6" s="13">
        <f>IF(A6="", "", SUMIFS('إدخال المبالغ والتوزيع الآلي'!$F:$F, 'إدخال المبالغ والتوزيع الآلي'!$A:$A, A6, 'إدخال المبالغ والتوزيع الآلي'!$E:$E, "✔ " &amp; "9524*"))</f>
        <v>0</v>
      </c>
      <c r="H6" s="13">
        <f>IF(A6="", "", SUMIFS('إدخال المبالغ والتوزيع الآلي'!$F:$F, 'إدخال المبالغ والتوزيع الآلي'!$A:$A, A6, 'إدخال المبالغ والتوزيع الآلي'!$E:$E, "✔ " &amp; "9529*"))</f>
        <v>0</v>
      </c>
    </row>
    <row r="7" spans="1:8" ht="15" customHeight="1" x14ac:dyDescent="0.2">
      <c r="A7" s="10" t="s">
        <v>525</v>
      </c>
      <c r="B7" s="11" t="s">
        <v>526</v>
      </c>
      <c r="C7" s="14">
        <f>IF(A7="", "", SUMIFS('إدخال المبالغ والتوزيع الآلي'!$F:$F, 'إدخال المبالغ والتوزيع الآلي'!$A:$A, A7, 'إدخال المبالغ والتوزيع الآلي'!$E:$E, "✔ " &amp; "9520*"))</f>
        <v>0</v>
      </c>
      <c r="D7" s="14">
        <f>IF(A7="", "", SUMIFS('إدخال المبالغ والتوزيع الآلي'!$F:$F, 'إدخال المبالغ والتوزيع الآلي'!$A:$A, A7, 'إدخال المبالغ والتوزيع الآلي'!$E:$E, "✔ " &amp; "9521*"))</f>
        <v>0</v>
      </c>
      <c r="E7" s="14">
        <f>IF(A7="", "", SUMIFS('إدخال المبالغ والتوزيع الآلي'!$F:$F, 'إدخال المبالغ والتوزيع الآلي'!$A:$A, A7, 'إدخال المبالغ والتوزيع الآلي'!$E:$E, "✔ " &amp; "9522*"))</f>
        <v>0</v>
      </c>
      <c r="F7" s="14">
        <f>IF(A7="", "", SUMIFS('إدخال المبالغ والتوزيع الآلي'!$F:$F, 'إدخال المبالغ والتوزيع الآلي'!$A:$A, A7, 'إدخال المبالغ والتوزيع الآلي'!$E:$E, "✔ " &amp; "9523*"))</f>
        <v>0</v>
      </c>
      <c r="G7" s="14">
        <f>IF(A7="", "", SUMIFS('إدخال المبالغ والتوزيع الآلي'!$F:$F, 'إدخال المبالغ والتوزيع الآلي'!$A:$A, A7, 'إدخال المبالغ والتوزيع الآلي'!$E:$E, "✔ " &amp; "9524*"))</f>
        <v>0</v>
      </c>
      <c r="H7" s="14">
        <f>IF(A7="", "", SUMIFS('إدخال المبالغ والتوزيع الآلي'!$F:$F, 'إدخال المبالغ والتوزيع الآلي'!$A:$A, A7, 'إدخال المبالغ والتوزيع الآلي'!$E:$E, "✔ " &amp; "9529*"))</f>
        <v>0</v>
      </c>
    </row>
    <row r="8" spans="1:8" ht="15" customHeight="1" x14ac:dyDescent="0.2">
      <c r="A8" s="7" t="s">
        <v>527</v>
      </c>
      <c r="B8" s="8" t="s">
        <v>528</v>
      </c>
      <c r="C8" s="13">
        <f>IF(A8="", "", SUMIFS('إدخال المبالغ والتوزيع الآلي'!$F:$F, 'إدخال المبالغ والتوزيع الآلي'!$A:$A, A8, 'إدخال المبالغ والتوزيع الآلي'!$E:$E, "✔ " &amp; "9520*"))</f>
        <v>0</v>
      </c>
      <c r="D8" s="13">
        <f>IF(A8="", "", SUMIFS('إدخال المبالغ والتوزيع الآلي'!$F:$F, 'إدخال المبالغ والتوزيع الآلي'!$A:$A, A8, 'إدخال المبالغ والتوزيع الآلي'!$E:$E, "✔ " &amp; "9521*"))</f>
        <v>0</v>
      </c>
      <c r="E8" s="13">
        <f>IF(A8="", "", SUMIFS('إدخال المبالغ والتوزيع الآلي'!$F:$F, 'إدخال المبالغ والتوزيع الآلي'!$A:$A, A8, 'إدخال المبالغ والتوزيع الآلي'!$E:$E, "✔ " &amp; "9522*"))</f>
        <v>0</v>
      </c>
      <c r="F8" s="13">
        <f>IF(A8="", "", SUMIFS('إدخال المبالغ والتوزيع الآلي'!$F:$F, 'إدخال المبالغ والتوزيع الآلي'!$A:$A, A8, 'إدخال المبالغ والتوزيع الآلي'!$E:$E, "✔ " &amp; "9523*"))</f>
        <v>0</v>
      </c>
      <c r="G8" s="13">
        <f>IF(A8="", "", SUMIFS('إدخال المبالغ والتوزيع الآلي'!$F:$F, 'إدخال المبالغ والتوزيع الآلي'!$A:$A, A8, 'إدخال المبالغ والتوزيع الآلي'!$E:$E, "✔ " &amp; "9524*"))</f>
        <v>0</v>
      </c>
      <c r="H8" s="13">
        <f>IF(A8="", "", SUMIFS('إدخال المبالغ والتوزيع الآلي'!$F:$F, 'إدخال المبالغ والتوزيع الآلي'!$A:$A, A8, 'إدخال المبالغ والتوزيع الآلي'!$E:$E, "✔ " &amp; "9529*"))</f>
        <v>0</v>
      </c>
    </row>
    <row r="9" spans="1:8" ht="15" customHeight="1" x14ac:dyDescent="0.2">
      <c r="A9" s="10" t="s">
        <v>535</v>
      </c>
      <c r="B9" s="11" t="s">
        <v>536</v>
      </c>
      <c r="C9" s="14">
        <f>IF(A9="", "", SUMIFS('إدخال المبالغ والتوزيع الآلي'!$F:$F, 'إدخال المبالغ والتوزيع الآلي'!$A:$A, A9, 'إدخال المبالغ والتوزيع الآلي'!$E:$E, "✔ " &amp; "9520*"))</f>
        <v>0</v>
      </c>
      <c r="D9" s="14">
        <f>IF(A9="", "", SUMIFS('إدخال المبالغ والتوزيع الآلي'!$F:$F, 'إدخال المبالغ والتوزيع الآلي'!$A:$A, A9, 'إدخال المبالغ والتوزيع الآلي'!$E:$E, "✔ " &amp; "9521*"))</f>
        <v>0</v>
      </c>
      <c r="E9" s="14">
        <f>IF(A9="", "", SUMIFS('إدخال المبالغ والتوزيع الآلي'!$F:$F, 'إدخال المبالغ والتوزيع الآلي'!$A:$A, A9, 'إدخال المبالغ والتوزيع الآلي'!$E:$E, "✔ " &amp; "9522*"))</f>
        <v>0</v>
      </c>
      <c r="F9" s="14">
        <f>IF(A9="", "", SUMIFS('إدخال المبالغ والتوزيع الآلي'!$F:$F, 'إدخال المبالغ والتوزيع الآلي'!$A:$A, A9, 'إدخال المبالغ والتوزيع الآلي'!$E:$E, "✔ " &amp; "9523*"))</f>
        <v>0</v>
      </c>
      <c r="G9" s="14">
        <f>IF(A9="", "", SUMIFS('إدخال المبالغ والتوزيع الآلي'!$F:$F, 'إدخال المبالغ والتوزيع الآلي'!$A:$A, A9, 'إدخال المبالغ والتوزيع الآلي'!$E:$E, "✔ " &amp; "9524*"))</f>
        <v>0</v>
      </c>
      <c r="H9" s="14">
        <f>IF(A9="", "", SUMIFS('إدخال المبالغ والتوزيع الآلي'!$F:$F, 'إدخال المبالغ والتوزيع الآلي'!$A:$A, A9, 'إدخال المبالغ والتوزيع الآلي'!$E:$E, "✔ " &amp; "9529*"))</f>
        <v>0</v>
      </c>
    </row>
    <row r="10" spans="1:8" ht="15" customHeight="1" x14ac:dyDescent="0.2">
      <c r="A10" s="7" t="s">
        <v>537</v>
      </c>
      <c r="B10" s="8" t="s">
        <v>538</v>
      </c>
      <c r="C10" s="13">
        <f>IF(A10="", "", SUMIFS('إدخال المبالغ والتوزيع الآلي'!$F:$F, 'إدخال المبالغ والتوزيع الآلي'!$A:$A, A10, 'إدخال المبالغ والتوزيع الآلي'!$E:$E, "✔ " &amp; "9520*"))</f>
        <v>0</v>
      </c>
      <c r="D10" s="13">
        <f>IF(A10="", "", SUMIFS('إدخال المبالغ والتوزيع الآلي'!$F:$F, 'إدخال المبالغ والتوزيع الآلي'!$A:$A, A10, 'إدخال المبالغ والتوزيع الآلي'!$E:$E, "✔ " &amp; "9521*"))</f>
        <v>0</v>
      </c>
      <c r="E10" s="13">
        <f>IF(A10="", "", SUMIFS('إدخال المبالغ والتوزيع الآلي'!$F:$F, 'إدخال المبالغ والتوزيع الآلي'!$A:$A, A10, 'إدخال المبالغ والتوزيع الآلي'!$E:$E, "✔ " &amp; "9522*"))</f>
        <v>0</v>
      </c>
      <c r="F10" s="13">
        <f>IF(A10="", "", SUMIFS('إدخال المبالغ والتوزيع الآلي'!$F:$F, 'إدخال المبالغ والتوزيع الآلي'!$A:$A, A10, 'إدخال المبالغ والتوزيع الآلي'!$E:$E, "✔ " &amp; "9523*"))</f>
        <v>0</v>
      </c>
      <c r="G10" s="13">
        <f>IF(A10="", "", SUMIFS('إدخال المبالغ والتوزيع الآلي'!$F:$F, 'إدخال المبالغ والتوزيع الآلي'!$A:$A, A10, 'إدخال المبالغ والتوزيع الآلي'!$E:$E, "✔ " &amp; "9524*"))</f>
        <v>0</v>
      </c>
      <c r="H10" s="13">
        <f>IF(A10="", "", SUMIFS('إدخال المبالغ والتوزيع الآلي'!$F:$F, 'إدخال المبالغ والتوزيع الآلي'!$A:$A, A10, 'إدخال المبالغ والتوزيع الآلي'!$E:$E, "✔ " &amp; "9529*"))</f>
        <v>0</v>
      </c>
    </row>
    <row r="11" spans="1:8" ht="15" customHeight="1" x14ac:dyDescent="0.2">
      <c r="A11" s="10" t="s">
        <v>539</v>
      </c>
      <c r="B11" s="11" t="s">
        <v>540</v>
      </c>
      <c r="C11" s="14">
        <f>IF(A11="", "", SUMIFS('إدخال المبالغ والتوزيع الآلي'!$F:$F, 'إدخال المبالغ والتوزيع الآلي'!$A:$A, A11, 'إدخال المبالغ والتوزيع الآلي'!$E:$E, "✔ " &amp; "9520*"))</f>
        <v>0</v>
      </c>
      <c r="D11" s="14">
        <f>IF(A11="", "", SUMIFS('إدخال المبالغ والتوزيع الآلي'!$F:$F, 'إدخال المبالغ والتوزيع الآلي'!$A:$A, A11, 'إدخال المبالغ والتوزيع الآلي'!$E:$E, "✔ " &amp; "9521*"))</f>
        <v>0</v>
      </c>
      <c r="E11" s="14">
        <f>IF(A11="", "", SUMIFS('إدخال المبالغ والتوزيع الآلي'!$F:$F, 'إدخال المبالغ والتوزيع الآلي'!$A:$A, A11, 'إدخال المبالغ والتوزيع الآلي'!$E:$E, "✔ " &amp; "9522*"))</f>
        <v>0</v>
      </c>
      <c r="F11" s="14">
        <f>IF(A11="", "", SUMIFS('إدخال المبالغ والتوزيع الآلي'!$F:$F, 'إدخال المبالغ والتوزيع الآلي'!$A:$A, A11, 'إدخال المبالغ والتوزيع الآلي'!$E:$E, "✔ " &amp; "9523*"))</f>
        <v>0</v>
      </c>
      <c r="G11" s="14">
        <f>IF(A11="", "", SUMIFS('إدخال المبالغ والتوزيع الآلي'!$F:$F, 'إدخال المبالغ والتوزيع الآلي'!$A:$A, A11, 'إدخال المبالغ والتوزيع الآلي'!$E:$E, "✔ " &amp; "9524*"))</f>
        <v>0</v>
      </c>
      <c r="H11" s="14">
        <f>IF(A11="", "", SUMIFS('إدخال المبالغ والتوزيع الآلي'!$F:$F, 'إدخال المبالغ والتوزيع الآلي'!$A:$A, A11, 'إدخال المبالغ والتوزيع الآلي'!$E:$E, "✔ " &amp; "9529*"))</f>
        <v>0</v>
      </c>
    </row>
    <row r="12" spans="1:8" ht="15" customHeight="1" x14ac:dyDescent="0.2">
      <c r="A12" s="7" t="s">
        <v>541</v>
      </c>
      <c r="B12" s="8" t="s">
        <v>542</v>
      </c>
      <c r="C12" s="13">
        <f>IF(A12="", "", SUMIFS('إدخال المبالغ والتوزيع الآلي'!$F:$F, 'إدخال المبالغ والتوزيع الآلي'!$A:$A, A12, 'إدخال المبالغ والتوزيع الآلي'!$E:$E, "✔ " &amp; "9520*"))</f>
        <v>0</v>
      </c>
      <c r="D12" s="13">
        <f>IF(A12="", "", SUMIFS('إدخال المبالغ والتوزيع الآلي'!$F:$F, 'إدخال المبالغ والتوزيع الآلي'!$A:$A, A12, 'إدخال المبالغ والتوزيع الآلي'!$E:$E, "✔ " &amp; "9521*"))</f>
        <v>0</v>
      </c>
      <c r="E12" s="13">
        <f>IF(A12="", "", SUMIFS('إدخال المبالغ والتوزيع الآلي'!$F:$F, 'إدخال المبالغ والتوزيع الآلي'!$A:$A, A12, 'إدخال المبالغ والتوزيع الآلي'!$E:$E, "✔ " &amp; "9522*"))</f>
        <v>0</v>
      </c>
      <c r="F12" s="13">
        <f>IF(A12="", "", SUMIFS('إدخال المبالغ والتوزيع الآلي'!$F:$F, 'إدخال المبالغ والتوزيع الآلي'!$A:$A, A12, 'إدخال المبالغ والتوزيع الآلي'!$E:$E, "✔ " &amp; "9523*"))</f>
        <v>0</v>
      </c>
      <c r="G12" s="13">
        <f>IF(A12="", "", SUMIFS('إدخال المبالغ والتوزيع الآلي'!$F:$F, 'إدخال المبالغ والتوزيع الآلي'!$A:$A, A12, 'إدخال المبالغ والتوزيع الآلي'!$E:$E, "✔ " &amp; "9524*"))</f>
        <v>0</v>
      </c>
      <c r="H12" s="13">
        <f>IF(A12="", "", SUMIFS('إدخال المبالغ والتوزيع الآلي'!$F:$F, 'إدخال المبالغ والتوزيع الآلي'!$A:$A, A12, 'إدخال المبالغ والتوزيع الآلي'!$E:$E, "✔ " &amp; "9529*"))</f>
        <v>0</v>
      </c>
    </row>
    <row r="13" spans="1:8" x14ac:dyDescent="0.15">
      <c r="A13" s="39" t="s">
        <v>111</v>
      </c>
      <c r="B13" s="33"/>
      <c r="C13" s="33"/>
      <c r="D13" s="33"/>
      <c r="E13" s="33"/>
      <c r="F13" s="33"/>
      <c r="G13" s="33"/>
      <c r="H13" s="33"/>
    </row>
    <row r="14" spans="1:8" ht="15" customHeight="1" x14ac:dyDescent="0.2">
      <c r="A14" s="7" t="s">
        <v>524</v>
      </c>
      <c r="B14" s="8" t="s">
        <v>126</v>
      </c>
      <c r="C14" s="13">
        <f>IF(A14="", "", SUMIFS('إدخال المبالغ والتوزيع الآلي'!$F:$F, 'إدخال المبالغ والتوزيع الآلي'!$A:$A, A14, 'إدخال المبالغ والتوزيع الآلي'!$E:$E, "✔ " &amp; "9520*"))</f>
        <v>0</v>
      </c>
      <c r="D14" s="13">
        <f>IF(A14="", "", SUMIFS('إدخال المبالغ والتوزيع الآلي'!$F:$F, 'إدخال المبالغ والتوزيع الآلي'!$A:$A, A14, 'إدخال المبالغ والتوزيع الآلي'!$E:$E, "✔ " &amp; "9521*"))</f>
        <v>0</v>
      </c>
      <c r="E14" s="13">
        <f>IF(A14="", "", SUMIFS('إدخال المبالغ والتوزيع الآلي'!$F:$F, 'إدخال المبالغ والتوزيع الآلي'!$A:$A, A14, 'إدخال المبالغ والتوزيع الآلي'!$E:$E, "✔ " &amp; "9522*"))</f>
        <v>0</v>
      </c>
      <c r="F14" s="13">
        <f>IF(A14="", "", SUMIFS('إدخال المبالغ والتوزيع الآلي'!$F:$F, 'إدخال المبالغ والتوزيع الآلي'!$A:$A, A14, 'إدخال المبالغ والتوزيع الآلي'!$E:$E, "✔ " &amp; "9523*"))</f>
        <v>0</v>
      </c>
      <c r="G14" s="13">
        <f>IF(A14="", "", SUMIFS('إدخال المبالغ والتوزيع الآلي'!$F:$F, 'إدخال المبالغ والتوزيع الآلي'!$A:$A, A14, 'إدخال المبالغ والتوزيع الآلي'!$E:$E, "✔ " &amp; "9524*"))</f>
        <v>0</v>
      </c>
      <c r="H14" s="13">
        <f>IF(A14="", "", SUMIFS('إدخال المبالغ والتوزيع الآلي'!$F:$F, 'إدخال المبالغ والتوزيع الآلي'!$A:$A, A14, 'إدخال المبالغ والتوزيع الآلي'!$E:$E, "✔ " &amp; "9529*"))</f>
        <v>0</v>
      </c>
    </row>
    <row r="15" spans="1:8" ht="15" customHeight="1" x14ac:dyDescent="0.2">
      <c r="A15" s="10" t="s">
        <v>543</v>
      </c>
      <c r="B15" s="11" t="s">
        <v>544</v>
      </c>
      <c r="C15" s="14">
        <f>IF(A15="", "", SUMIFS('إدخال المبالغ والتوزيع الآلي'!$F:$F, 'إدخال المبالغ والتوزيع الآلي'!$A:$A, A15, 'إدخال المبالغ والتوزيع الآلي'!$E:$E, "✔ " &amp; "9520*"))</f>
        <v>0</v>
      </c>
      <c r="D15" s="14">
        <f>IF(A15="", "", SUMIFS('إدخال المبالغ والتوزيع الآلي'!$F:$F, 'إدخال المبالغ والتوزيع الآلي'!$A:$A, A15, 'إدخال المبالغ والتوزيع الآلي'!$E:$E, "✔ " &amp; "9521*"))</f>
        <v>0</v>
      </c>
      <c r="E15" s="14">
        <f>IF(A15="", "", SUMIFS('إدخال المبالغ والتوزيع الآلي'!$F:$F, 'إدخال المبالغ والتوزيع الآلي'!$A:$A, A15, 'إدخال المبالغ والتوزيع الآلي'!$E:$E, "✔ " &amp; "9522*"))</f>
        <v>0</v>
      </c>
      <c r="F15" s="14">
        <f>IF(A15="", "", SUMIFS('إدخال المبالغ والتوزيع الآلي'!$F:$F, 'إدخال المبالغ والتوزيع الآلي'!$A:$A, A15, 'إدخال المبالغ والتوزيع الآلي'!$E:$E, "✔ " &amp; "9523*"))</f>
        <v>0</v>
      </c>
      <c r="G15" s="14">
        <f>IF(A15="", "", SUMIFS('إدخال المبالغ والتوزيع الآلي'!$F:$F, 'إدخال المبالغ والتوزيع الآلي'!$A:$A, A15, 'إدخال المبالغ والتوزيع الآلي'!$E:$E, "✔ " &amp; "9524*"))</f>
        <v>0</v>
      </c>
      <c r="H15" s="14">
        <f>IF(A15="", "", SUMIFS('إدخال المبالغ والتوزيع الآلي'!$F:$F, 'إدخال المبالغ والتوزيع الآلي'!$A:$A, A15, 'إدخال المبالغ والتوزيع الآلي'!$E:$E, "✔ " &amp; "9529*"))</f>
        <v>0</v>
      </c>
    </row>
    <row r="16" spans="1:8" ht="15" customHeight="1" x14ac:dyDescent="0.2">
      <c r="A16" s="7" t="s">
        <v>545</v>
      </c>
      <c r="B16" s="8" t="s">
        <v>68</v>
      </c>
      <c r="C16" s="13">
        <f>IF(A16="", "", SUMIFS('إدخال المبالغ والتوزيع الآلي'!$F:$F, 'إدخال المبالغ والتوزيع الآلي'!$A:$A, A16, 'إدخال المبالغ والتوزيع الآلي'!$E:$E, "✔ " &amp; "9520*"))</f>
        <v>0</v>
      </c>
      <c r="D16" s="13">
        <f>IF(A16="", "", SUMIFS('إدخال المبالغ والتوزيع الآلي'!$F:$F, 'إدخال المبالغ والتوزيع الآلي'!$A:$A, A16, 'إدخال المبالغ والتوزيع الآلي'!$E:$E, "✔ " &amp; "9521*"))</f>
        <v>0</v>
      </c>
      <c r="E16" s="13">
        <f>IF(A16="", "", SUMIFS('إدخال المبالغ والتوزيع الآلي'!$F:$F, 'إدخال المبالغ والتوزيع الآلي'!$A:$A, A16, 'إدخال المبالغ والتوزيع الآلي'!$E:$E, "✔ " &amp; "9522*"))</f>
        <v>0</v>
      </c>
      <c r="F16" s="13">
        <f>IF(A16="", "", SUMIFS('إدخال المبالغ والتوزيع الآلي'!$F:$F, 'إدخال المبالغ والتوزيع الآلي'!$A:$A, A16, 'إدخال المبالغ والتوزيع الآلي'!$E:$E, "✔ " &amp; "9523*"))</f>
        <v>0</v>
      </c>
      <c r="G16" s="13">
        <f>IF(A16="", "", SUMIFS('إدخال المبالغ والتوزيع الآلي'!$F:$F, 'إدخال المبالغ والتوزيع الآلي'!$A:$A, A16, 'إدخال المبالغ والتوزيع الآلي'!$E:$E, "✔ " &amp; "9524*"))</f>
        <v>0</v>
      </c>
      <c r="H16" s="13">
        <f>IF(A16="", "", SUMIFS('إدخال المبالغ والتوزيع الآلي'!$F:$F, 'إدخال المبالغ والتوزيع الآلي'!$A:$A, A16, 'إدخال المبالغ والتوزيع الآلي'!$E:$E, "✔ " &amp; "9529*"))</f>
        <v>0</v>
      </c>
    </row>
    <row r="17" spans="1:8" ht="15" customHeight="1" x14ac:dyDescent="0.2">
      <c r="A17" s="10" t="s">
        <v>546</v>
      </c>
      <c r="B17" s="11" t="s">
        <v>547</v>
      </c>
      <c r="C17" s="14">
        <f>IF(A17="", "", SUMIFS('إدخال المبالغ والتوزيع الآلي'!$F:$F, 'إدخال المبالغ والتوزيع الآلي'!$A:$A, A17, 'إدخال المبالغ والتوزيع الآلي'!$E:$E, "✔ " &amp; "9520*"))</f>
        <v>0</v>
      </c>
      <c r="D17" s="14">
        <f>IF(A17="", "", SUMIFS('إدخال المبالغ والتوزيع الآلي'!$F:$F, 'إدخال المبالغ والتوزيع الآلي'!$A:$A, A17, 'إدخال المبالغ والتوزيع الآلي'!$E:$E, "✔ " &amp; "9521*"))</f>
        <v>0</v>
      </c>
      <c r="E17" s="14">
        <f>IF(A17="", "", SUMIFS('إدخال المبالغ والتوزيع الآلي'!$F:$F, 'إدخال المبالغ والتوزيع الآلي'!$A:$A, A17, 'إدخال المبالغ والتوزيع الآلي'!$E:$E, "✔ " &amp; "9522*"))</f>
        <v>0</v>
      </c>
      <c r="F17" s="14">
        <f>IF(A17="", "", SUMIFS('إدخال المبالغ والتوزيع الآلي'!$F:$F, 'إدخال المبالغ والتوزيع الآلي'!$A:$A, A17, 'إدخال المبالغ والتوزيع الآلي'!$E:$E, "✔ " &amp; "9523*"))</f>
        <v>0</v>
      </c>
      <c r="G17" s="14">
        <f>IF(A17="", "", SUMIFS('إدخال المبالغ والتوزيع الآلي'!$F:$F, 'إدخال المبالغ والتوزيع الآلي'!$A:$A, A17, 'إدخال المبالغ والتوزيع الآلي'!$E:$E, "✔ " &amp; "9524*"))</f>
        <v>0</v>
      </c>
      <c r="H17" s="14">
        <f>IF(A17="", "", SUMIFS('إدخال المبالغ والتوزيع الآلي'!$F:$F, 'إدخال المبالغ والتوزيع الآلي'!$A:$A, A17, 'إدخال المبالغ والتوزيع الآلي'!$E:$E, "✔ " &amp; "9529*"))</f>
        <v>0</v>
      </c>
    </row>
    <row r="18" spans="1:8" ht="15" customHeight="1" x14ac:dyDescent="0.2">
      <c r="A18" s="7" t="s">
        <v>548</v>
      </c>
      <c r="B18" s="8" t="s">
        <v>549</v>
      </c>
      <c r="C18" s="13">
        <f>IF(A18="", "", SUMIFS('إدخال المبالغ والتوزيع الآلي'!$F:$F, 'إدخال المبالغ والتوزيع الآلي'!$A:$A, A18, 'إدخال المبالغ والتوزيع الآلي'!$E:$E, "✔ " &amp; "9520*"))</f>
        <v>0</v>
      </c>
      <c r="D18" s="13">
        <f>IF(A18="", "", SUMIFS('إدخال المبالغ والتوزيع الآلي'!$F:$F, 'إدخال المبالغ والتوزيع الآلي'!$A:$A, A18, 'إدخال المبالغ والتوزيع الآلي'!$E:$E, "✔ " &amp; "9521*"))</f>
        <v>0</v>
      </c>
      <c r="E18" s="13">
        <f>IF(A18="", "", SUMIFS('إدخال المبالغ والتوزيع الآلي'!$F:$F, 'إدخال المبالغ والتوزيع الآلي'!$A:$A, A18, 'إدخال المبالغ والتوزيع الآلي'!$E:$E, "✔ " &amp; "9522*"))</f>
        <v>0</v>
      </c>
      <c r="F18" s="13">
        <f>IF(A18="", "", SUMIFS('إدخال المبالغ والتوزيع الآلي'!$F:$F, 'إدخال المبالغ والتوزيع الآلي'!$A:$A, A18, 'إدخال المبالغ والتوزيع الآلي'!$E:$E, "✔ " &amp; "9523*"))</f>
        <v>0</v>
      </c>
      <c r="G18" s="13">
        <f>IF(A18="", "", SUMIFS('إدخال المبالغ والتوزيع الآلي'!$F:$F, 'إدخال المبالغ والتوزيع الآلي'!$A:$A, A18, 'إدخال المبالغ والتوزيع الآلي'!$E:$E, "✔ " &amp; "9524*"))</f>
        <v>0</v>
      </c>
      <c r="H18" s="13">
        <f>IF(A18="", "", SUMIFS('إدخال المبالغ والتوزيع الآلي'!$F:$F, 'إدخال المبالغ والتوزيع الآلي'!$A:$A, A18, 'إدخال المبالغ والتوزيع الآلي'!$E:$E, "✔ " &amp; "9529*"))</f>
        <v>0</v>
      </c>
    </row>
    <row r="19" spans="1:8" ht="15" customHeight="1" x14ac:dyDescent="0.2">
      <c r="A19" s="10" t="s">
        <v>550</v>
      </c>
      <c r="B19" s="11" t="s">
        <v>551</v>
      </c>
      <c r="C19" s="14">
        <f>IF(A19="", "", SUMIFS('إدخال المبالغ والتوزيع الآلي'!$F:$F, 'إدخال المبالغ والتوزيع الآلي'!$A:$A, A19, 'إدخال المبالغ والتوزيع الآلي'!$E:$E, "✔ " &amp; "9520*"))</f>
        <v>0</v>
      </c>
      <c r="D19" s="14">
        <f>IF(A19="", "", SUMIFS('إدخال المبالغ والتوزيع الآلي'!$F:$F, 'إدخال المبالغ والتوزيع الآلي'!$A:$A, A19, 'إدخال المبالغ والتوزيع الآلي'!$E:$E, "✔ " &amp; "9521*"))</f>
        <v>0</v>
      </c>
      <c r="E19" s="14">
        <f>IF(A19="", "", SUMIFS('إدخال المبالغ والتوزيع الآلي'!$F:$F, 'إدخال المبالغ والتوزيع الآلي'!$A:$A, A19, 'إدخال المبالغ والتوزيع الآلي'!$E:$E, "✔ " &amp; "9522*"))</f>
        <v>0</v>
      </c>
      <c r="F19" s="14">
        <f>IF(A19="", "", SUMIFS('إدخال المبالغ والتوزيع الآلي'!$F:$F, 'إدخال المبالغ والتوزيع الآلي'!$A:$A, A19, 'إدخال المبالغ والتوزيع الآلي'!$E:$E, "✔ " &amp; "9523*"))</f>
        <v>0</v>
      </c>
      <c r="G19" s="14">
        <f>IF(A19="", "", SUMIFS('إدخال المبالغ والتوزيع الآلي'!$F:$F, 'إدخال المبالغ والتوزيع الآلي'!$A:$A, A19, 'إدخال المبالغ والتوزيع الآلي'!$E:$E, "✔ " &amp; "9524*"))</f>
        <v>0</v>
      </c>
      <c r="H19" s="14">
        <f>IF(A19="", "", SUMIFS('إدخال المبالغ والتوزيع الآلي'!$F:$F, 'إدخال المبالغ والتوزيع الآلي'!$A:$A, A19, 'إدخال المبالغ والتوزيع الآلي'!$E:$E, "✔ " &amp; "9529*"))</f>
        <v>0</v>
      </c>
    </row>
    <row r="20" spans="1:8" ht="15" customHeight="1" x14ac:dyDescent="0.2">
      <c r="A20" s="7" t="s">
        <v>552</v>
      </c>
      <c r="B20" s="8" t="s">
        <v>553</v>
      </c>
      <c r="C20" s="13">
        <f>IF(A20="", "", SUMIFS('إدخال المبالغ والتوزيع الآلي'!$F:$F, 'إدخال المبالغ والتوزيع الآلي'!$A:$A, A20, 'إدخال المبالغ والتوزيع الآلي'!$E:$E, "✔ " &amp; "9520*"))</f>
        <v>0</v>
      </c>
      <c r="D20" s="13">
        <f>IF(A20="", "", SUMIFS('إدخال المبالغ والتوزيع الآلي'!$F:$F, 'إدخال المبالغ والتوزيع الآلي'!$A:$A, A20, 'إدخال المبالغ والتوزيع الآلي'!$E:$E, "✔ " &amp; "9521*"))</f>
        <v>0</v>
      </c>
      <c r="E20" s="13">
        <f>IF(A20="", "", SUMIFS('إدخال المبالغ والتوزيع الآلي'!$F:$F, 'إدخال المبالغ والتوزيع الآلي'!$A:$A, A20, 'إدخال المبالغ والتوزيع الآلي'!$E:$E, "✔ " &amp; "9522*"))</f>
        <v>0</v>
      </c>
      <c r="F20" s="13">
        <f>IF(A20="", "", SUMIFS('إدخال المبالغ والتوزيع الآلي'!$F:$F, 'إدخال المبالغ والتوزيع الآلي'!$A:$A, A20, 'إدخال المبالغ والتوزيع الآلي'!$E:$E, "✔ " &amp; "9523*"))</f>
        <v>0</v>
      </c>
      <c r="G20" s="13">
        <f>IF(A20="", "", SUMIFS('إدخال المبالغ والتوزيع الآلي'!$F:$F, 'إدخال المبالغ والتوزيع الآلي'!$A:$A, A20, 'إدخال المبالغ والتوزيع الآلي'!$E:$E, "✔ " &amp; "9524*"))</f>
        <v>0</v>
      </c>
      <c r="H20" s="13">
        <f>IF(A20="", "", SUMIFS('إدخال المبالغ والتوزيع الآلي'!$F:$F, 'إدخال المبالغ والتوزيع الآلي'!$A:$A, A20, 'إدخال المبالغ والتوزيع الآلي'!$E:$E, "✔ " &amp; "9529*"))</f>
        <v>0</v>
      </c>
    </row>
    <row r="21" spans="1:8" ht="15" customHeight="1" x14ac:dyDescent="0.2">
      <c r="A21" s="10" t="s">
        <v>554</v>
      </c>
      <c r="B21" s="11" t="s">
        <v>555</v>
      </c>
      <c r="C21" s="14">
        <f>IF(A21="", "", SUMIFS('إدخال المبالغ والتوزيع الآلي'!$F:$F, 'إدخال المبالغ والتوزيع الآلي'!$A:$A, A21, 'إدخال المبالغ والتوزيع الآلي'!$E:$E, "✔ " &amp; "9520*"))</f>
        <v>0</v>
      </c>
      <c r="D21" s="14">
        <f>IF(A21="", "", SUMIFS('إدخال المبالغ والتوزيع الآلي'!$F:$F, 'إدخال المبالغ والتوزيع الآلي'!$A:$A, A21, 'إدخال المبالغ والتوزيع الآلي'!$E:$E, "✔ " &amp; "9521*"))</f>
        <v>0</v>
      </c>
      <c r="E21" s="14">
        <f>IF(A21="", "", SUMIFS('إدخال المبالغ والتوزيع الآلي'!$F:$F, 'إدخال المبالغ والتوزيع الآلي'!$A:$A, A21, 'إدخال المبالغ والتوزيع الآلي'!$E:$E, "✔ " &amp; "9522*"))</f>
        <v>0</v>
      </c>
      <c r="F21" s="14">
        <f>IF(A21="", "", SUMIFS('إدخال المبالغ والتوزيع الآلي'!$F:$F, 'إدخال المبالغ والتوزيع الآلي'!$A:$A, A21, 'إدخال المبالغ والتوزيع الآلي'!$E:$E, "✔ " &amp; "9523*"))</f>
        <v>0</v>
      </c>
      <c r="G21" s="14">
        <f>IF(A21="", "", SUMIFS('إدخال المبالغ والتوزيع الآلي'!$F:$F, 'إدخال المبالغ والتوزيع الآلي'!$A:$A, A21, 'إدخال المبالغ والتوزيع الآلي'!$E:$E, "✔ " &amp; "9524*"))</f>
        <v>0</v>
      </c>
      <c r="H21" s="14">
        <f>IF(A21="", "", SUMIFS('إدخال المبالغ والتوزيع الآلي'!$F:$F, 'إدخال المبالغ والتوزيع الآلي'!$A:$A, A21, 'إدخال المبالغ والتوزيع الآلي'!$E:$E, "✔ " &amp; "9529*"))</f>
        <v>0</v>
      </c>
    </row>
    <row r="22" spans="1:8" ht="15" customHeight="1" x14ac:dyDescent="0.2">
      <c r="A22" s="7" t="s">
        <v>556</v>
      </c>
      <c r="B22" s="8" t="s">
        <v>557</v>
      </c>
      <c r="C22" s="13">
        <f>IF(A22="", "", SUMIFS('إدخال المبالغ والتوزيع الآلي'!$F:$F, 'إدخال المبالغ والتوزيع الآلي'!$A:$A, A22, 'إدخال المبالغ والتوزيع الآلي'!$E:$E, "✔ " &amp; "9520*"))</f>
        <v>0</v>
      </c>
      <c r="D22" s="13">
        <f>IF(A22="", "", SUMIFS('إدخال المبالغ والتوزيع الآلي'!$F:$F, 'إدخال المبالغ والتوزيع الآلي'!$A:$A, A22, 'إدخال المبالغ والتوزيع الآلي'!$E:$E, "✔ " &amp; "9521*"))</f>
        <v>0</v>
      </c>
      <c r="E22" s="13">
        <f>IF(A22="", "", SUMIFS('إدخال المبالغ والتوزيع الآلي'!$F:$F, 'إدخال المبالغ والتوزيع الآلي'!$A:$A, A22, 'إدخال المبالغ والتوزيع الآلي'!$E:$E, "✔ " &amp; "9522*"))</f>
        <v>0</v>
      </c>
      <c r="F22" s="13">
        <f>IF(A22="", "", SUMIFS('إدخال المبالغ والتوزيع الآلي'!$F:$F, 'إدخال المبالغ والتوزيع الآلي'!$A:$A, A22, 'إدخال المبالغ والتوزيع الآلي'!$E:$E, "✔ " &amp; "9523*"))</f>
        <v>0</v>
      </c>
      <c r="G22" s="13">
        <f>IF(A22="", "", SUMIFS('إدخال المبالغ والتوزيع الآلي'!$F:$F, 'إدخال المبالغ والتوزيع الآلي'!$A:$A, A22, 'إدخال المبالغ والتوزيع الآلي'!$E:$E, "✔ " &amp; "9524*"))</f>
        <v>0</v>
      </c>
      <c r="H22" s="13">
        <f>IF(A22="", "", SUMIFS('إدخال المبالغ والتوزيع الآلي'!$F:$F, 'إدخال المبالغ والتوزيع الآلي'!$A:$A, A22, 'إدخال المبالغ والتوزيع الآلي'!$E:$E, "✔ " &amp; "9529*"))</f>
        <v>0</v>
      </c>
    </row>
    <row r="23" spans="1:8" ht="15" customHeight="1" x14ac:dyDescent="0.2">
      <c r="A23" s="10" t="s">
        <v>525</v>
      </c>
      <c r="B23" s="11" t="s">
        <v>558</v>
      </c>
      <c r="C23" s="14">
        <f>IF(A23="", "", SUMIFS('إدخال المبالغ والتوزيع الآلي'!$F:$F, 'إدخال المبالغ والتوزيع الآلي'!$A:$A, A23, 'إدخال المبالغ والتوزيع الآلي'!$E:$E, "✔ " &amp; "9520*"))</f>
        <v>0</v>
      </c>
      <c r="D23" s="14">
        <f>IF(A23="", "", SUMIFS('إدخال المبالغ والتوزيع الآلي'!$F:$F, 'إدخال المبالغ والتوزيع الآلي'!$A:$A, A23, 'إدخال المبالغ والتوزيع الآلي'!$E:$E, "✔ " &amp; "9521*"))</f>
        <v>0</v>
      </c>
      <c r="E23" s="12">
        <f>IF(A23="", "", SUMIFS('إدخال المبالغ والتوزيع الآلي'!$F:$F, 'إدخال المبالغ والتوزيع الآلي'!$A:$A, A23, 'إدخال المبالغ والتوزيع الآلي'!$E:$E, "✔ " &amp; "9522*"))</f>
        <v>0</v>
      </c>
      <c r="F23" s="12">
        <f>IF(A23="", "", SUMIFS('إدخال المبالغ والتوزيع الآلي'!$F:$F, 'إدخال المبالغ والتوزيع الآلي'!$A:$A, A23, 'إدخال المبالغ والتوزيع الآلي'!$E:$E, "✔ " &amp; "9523*"))</f>
        <v>0</v>
      </c>
      <c r="G23" s="14">
        <f>IF(A23="", "", SUMIFS('إدخال المبالغ والتوزيع الآلي'!$F:$F, 'إدخال المبالغ والتوزيع الآلي'!$A:$A, A23, 'إدخال المبالغ والتوزيع الآلي'!$E:$E, "✔ " &amp; "9524*"))</f>
        <v>0</v>
      </c>
      <c r="H23" s="14">
        <f>IF(A23="", "", SUMIFS('إدخال المبالغ والتوزيع الآلي'!$F:$F, 'إدخال المبالغ والتوزيع الآلي'!$A:$A, A23, 'إدخال المبالغ والتوزيع الآلي'!$E:$E, "✔ " &amp; "9529*"))</f>
        <v>0</v>
      </c>
    </row>
    <row r="24" spans="1:8" ht="15" customHeight="1" x14ac:dyDescent="0.2">
      <c r="A24" s="7" t="s">
        <v>527</v>
      </c>
      <c r="B24" s="8" t="s">
        <v>559</v>
      </c>
      <c r="C24" s="13">
        <f>IF(A24="", "", SUMIFS('إدخال المبالغ والتوزيع الآلي'!$F:$F, 'إدخال المبالغ والتوزيع الآلي'!$A:$A, A24, 'إدخال المبالغ والتوزيع الآلي'!$E:$E, "✔ " &amp; "9520*"))</f>
        <v>0</v>
      </c>
      <c r="D24" s="13">
        <f>IF(A24="", "", SUMIFS('إدخال المبالغ والتوزيع الآلي'!$F:$F, 'إدخال المبالغ والتوزيع الآلي'!$A:$A, A24, 'إدخال المبالغ والتوزيع الآلي'!$E:$E, "✔ " &amp; "9521*"))</f>
        <v>0</v>
      </c>
      <c r="E24" s="9">
        <f>IF(A24="", "", SUMIFS('إدخال المبالغ والتوزيع الآلي'!$F:$F, 'إدخال المبالغ والتوزيع الآلي'!$A:$A, A24, 'إدخال المبالغ والتوزيع الآلي'!$E:$E, "✔ " &amp; "9522*"))</f>
        <v>0</v>
      </c>
      <c r="F24" s="9">
        <f>IF(A24="", "", SUMIFS('إدخال المبالغ والتوزيع الآلي'!$F:$F, 'إدخال المبالغ والتوزيع الآلي'!$A:$A, A24, 'إدخال المبالغ والتوزيع الآلي'!$E:$E, "✔ " &amp; "9523*"))</f>
        <v>0</v>
      </c>
      <c r="G24" s="13">
        <f>IF(A24="", "", SUMIFS('إدخال المبالغ والتوزيع الآلي'!$F:$F, 'إدخال المبالغ والتوزيع الآلي'!$A:$A, A24, 'إدخال المبالغ والتوزيع الآلي'!$E:$E, "✔ " &amp; "9524*"))</f>
        <v>0</v>
      </c>
      <c r="H24" s="13">
        <f>IF(A24="", "", SUMIFS('إدخال المبالغ والتوزيع الآلي'!$F:$F, 'إدخال المبالغ والتوزيع الآلي'!$A:$A, A24, 'إدخال المبالغ والتوزيع الآلي'!$E:$E, "✔ " &amp; "9529*"))</f>
        <v>0</v>
      </c>
    </row>
  </sheetData>
  <mergeCells count="4">
    <mergeCell ref="A13:H13"/>
    <mergeCell ref="A5:H5"/>
    <mergeCell ref="C3:H3"/>
    <mergeCell ref="A1:H1"/>
  </mergeCells>
  <pageMargins left="0.75" right="0.75" top="1" bottom="1" header="0.5" footer="0.5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I26"/>
  <sheetViews>
    <sheetView rightToLeft="1" workbookViewId="0"/>
  </sheetViews>
  <sheetFormatPr defaultRowHeight="13.5" x14ac:dyDescent="0.15"/>
  <cols>
    <col min="1" max="1" width="12.01171875" style="15" customWidth="1"/>
    <col min="2" max="2" width="48.0546875" style="15" customWidth="1"/>
    <col min="3" max="9" width="24.02734375" style="15" customWidth="1"/>
  </cols>
  <sheetData>
    <row r="1" spans="1:9" x14ac:dyDescent="0.15">
      <c r="A1" s="37" t="s">
        <v>577</v>
      </c>
      <c r="B1" s="33"/>
      <c r="C1" s="33"/>
      <c r="D1" s="33"/>
      <c r="E1" s="33"/>
      <c r="F1" s="33"/>
      <c r="G1" s="33"/>
      <c r="H1" s="33"/>
      <c r="I1" s="33"/>
    </row>
    <row r="3" spans="1:9" ht="14.25" customHeight="1" x14ac:dyDescent="0.2">
      <c r="A3" s="16" t="s">
        <v>78</v>
      </c>
      <c r="B3" s="16" t="s">
        <v>79</v>
      </c>
      <c r="C3" s="40" t="s">
        <v>578</v>
      </c>
      <c r="D3" s="33"/>
      <c r="E3" s="33"/>
      <c r="F3" s="33"/>
      <c r="G3" s="33"/>
      <c r="H3" s="33"/>
      <c r="I3" s="33"/>
    </row>
    <row r="4" spans="1:9" ht="39.950000000000003" customHeight="1" x14ac:dyDescent="0.2">
      <c r="A4" s="6"/>
      <c r="B4" s="6"/>
      <c r="C4" s="1" t="s">
        <v>579</v>
      </c>
      <c r="D4" s="1" t="s">
        <v>580</v>
      </c>
      <c r="E4" s="1" t="s">
        <v>581</v>
      </c>
      <c r="F4" s="1" t="s">
        <v>582</v>
      </c>
      <c r="G4" s="1" t="s">
        <v>583</v>
      </c>
      <c r="H4" s="1" t="s">
        <v>584</v>
      </c>
      <c r="I4" s="1" t="s">
        <v>585</v>
      </c>
    </row>
    <row r="5" spans="1:9" x14ac:dyDescent="0.15">
      <c r="A5" s="39" t="s">
        <v>86</v>
      </c>
      <c r="B5" s="33"/>
      <c r="C5" s="33"/>
      <c r="D5" s="33"/>
      <c r="E5" s="33"/>
      <c r="F5" s="33"/>
      <c r="G5" s="33"/>
      <c r="H5" s="33"/>
      <c r="I5" s="33"/>
    </row>
    <row r="6" spans="1:9" ht="15" customHeight="1" x14ac:dyDescent="0.2">
      <c r="A6" s="7" t="s">
        <v>524</v>
      </c>
      <c r="B6" s="8" t="s">
        <v>104</v>
      </c>
      <c r="C6" s="13">
        <f>IF(A6="", "", SUMIFS('إدخال المبالغ والتوزيع الآلي'!$F:$F, 'إدخال المبالغ والتوزيع الآلي'!$A:$A, A6, 'إدخال المبالغ والتوزيع الآلي'!$E:$E, "✔ " &amp; "9530*"))</f>
        <v>0</v>
      </c>
      <c r="D6" s="13">
        <f>IF(A6="", "", SUMIFS('إدخال المبالغ والتوزيع الآلي'!$F:$F, 'إدخال المبالغ والتوزيع الآلي'!$A:$A, A6, 'إدخال المبالغ والتوزيع الآلي'!$E:$E, "✔ " &amp; "9531*"))</f>
        <v>0</v>
      </c>
      <c r="E6" s="13">
        <f>IF(A6="", "", SUMIFS('إدخال المبالغ والتوزيع الآلي'!$F:$F, 'إدخال المبالغ والتوزيع الآلي'!$A:$A, A6, 'إدخال المبالغ والتوزيع الآلي'!$E:$E, "✔ " &amp; "9532*"))</f>
        <v>0</v>
      </c>
      <c r="F6" s="13">
        <f>IF(A6="", "", SUMIFS('إدخال المبالغ والتوزيع الآلي'!$F:$F, 'إدخال المبالغ والتوزيع الآلي'!$A:$A, A6, 'إدخال المبالغ والتوزيع الآلي'!$E:$E, "✔ " &amp; "9533*"))</f>
        <v>0</v>
      </c>
      <c r="G6" s="13">
        <f>IF(A6="", "", SUMIFS('إدخال المبالغ والتوزيع الآلي'!$F:$F, 'إدخال المبالغ والتوزيع الآلي'!$A:$A, A6, 'إدخال المبالغ والتوزيع الآلي'!$E:$E, "✔ " &amp; "9534*"))</f>
        <v>0</v>
      </c>
      <c r="H6" s="13">
        <f>IF(A6="", "", SUMIFS('إدخال المبالغ والتوزيع الآلي'!$F:$F, 'إدخال المبالغ والتوزيع الآلي'!$A:$A, A6, 'إدخال المبالغ والتوزيع الآلي'!$E:$E, "✔ " &amp; "9535*"))</f>
        <v>0</v>
      </c>
      <c r="I6" s="13">
        <f>IF(A6="", "", SUMIFS('إدخال المبالغ والتوزيع الآلي'!$F:$F, 'إدخال المبالغ والتوزيع الآلي'!$A:$A, A6, 'إدخال المبالغ والتوزيع الآلي'!$E:$E, "✔ " &amp; "9539*"))</f>
        <v>0</v>
      </c>
    </row>
    <row r="7" spans="1:9" ht="15" customHeight="1" x14ac:dyDescent="0.2">
      <c r="A7" s="10" t="s">
        <v>525</v>
      </c>
      <c r="B7" s="11" t="s">
        <v>526</v>
      </c>
      <c r="C7" s="14">
        <f>IF(A7="", "", SUMIFS('إدخال المبالغ والتوزيع الآلي'!$F:$F, 'إدخال المبالغ والتوزيع الآلي'!$A:$A, A7, 'إدخال المبالغ والتوزيع الآلي'!$E:$E, "✔ " &amp; "9530*"))</f>
        <v>0</v>
      </c>
      <c r="D7" s="14">
        <f>IF(A7="", "", SUMIFS('إدخال المبالغ والتوزيع الآلي'!$F:$F, 'إدخال المبالغ والتوزيع الآلي'!$A:$A, A7, 'إدخال المبالغ والتوزيع الآلي'!$E:$E, "✔ " &amp; "9531*"))</f>
        <v>0</v>
      </c>
      <c r="E7" s="14">
        <f>IF(A7="", "", SUMIFS('إدخال المبالغ والتوزيع الآلي'!$F:$F, 'إدخال المبالغ والتوزيع الآلي'!$A:$A, A7, 'إدخال المبالغ والتوزيع الآلي'!$E:$E, "✔ " &amp; "9532*"))</f>
        <v>0</v>
      </c>
      <c r="F7" s="12">
        <f>IF(A7="", "", SUMIFS('إدخال المبالغ والتوزيع الآلي'!$F:$F, 'إدخال المبالغ والتوزيع الآلي'!$A:$A, A7, 'إدخال المبالغ والتوزيع الآلي'!$E:$E, "✔ " &amp; "9533*"))</f>
        <v>0</v>
      </c>
      <c r="G7" s="14">
        <f>IF(A7="", "", SUMIFS('إدخال المبالغ والتوزيع الآلي'!$F:$F, 'إدخال المبالغ والتوزيع الآلي'!$A:$A, A7, 'إدخال المبالغ والتوزيع الآلي'!$E:$E, "✔ " &amp; "9534*"))</f>
        <v>0</v>
      </c>
      <c r="H7" s="14">
        <f>IF(A7="", "", SUMIFS('إدخال المبالغ والتوزيع الآلي'!$F:$F, 'إدخال المبالغ والتوزيع الآلي'!$A:$A, A7, 'إدخال المبالغ والتوزيع الآلي'!$E:$E, "✔ " &amp; "9535*"))</f>
        <v>0</v>
      </c>
      <c r="I7" s="14">
        <f>IF(A7="", "", SUMIFS('إدخال المبالغ والتوزيع الآلي'!$F:$F, 'إدخال المبالغ والتوزيع الآلي'!$A:$A, A7, 'إدخال المبالغ والتوزيع الآلي'!$E:$E, "✔ " &amp; "9539*"))</f>
        <v>0</v>
      </c>
    </row>
    <row r="8" spans="1:9" ht="15" customHeight="1" x14ac:dyDescent="0.2">
      <c r="A8" s="7" t="s">
        <v>527</v>
      </c>
      <c r="B8" s="8" t="s">
        <v>528</v>
      </c>
      <c r="C8" s="13">
        <f>IF(A8="", "", SUMIFS('إدخال المبالغ والتوزيع الآلي'!$F:$F, 'إدخال المبالغ والتوزيع الآلي'!$A:$A, A8, 'إدخال المبالغ والتوزيع الآلي'!$E:$E, "✔ " &amp; "9530*"))</f>
        <v>0</v>
      </c>
      <c r="D8" s="13">
        <f>IF(A8="", "", SUMIFS('إدخال المبالغ والتوزيع الآلي'!$F:$F, 'إدخال المبالغ والتوزيع الآلي'!$A:$A, A8, 'إدخال المبالغ والتوزيع الآلي'!$E:$E, "✔ " &amp; "9531*"))</f>
        <v>0</v>
      </c>
      <c r="E8" s="13">
        <f>IF(A8="", "", SUMIFS('إدخال المبالغ والتوزيع الآلي'!$F:$F, 'إدخال المبالغ والتوزيع الآلي'!$A:$A, A8, 'إدخال المبالغ والتوزيع الآلي'!$E:$E, "✔ " &amp; "9532*"))</f>
        <v>0</v>
      </c>
      <c r="F8" s="13">
        <f>IF(A8="", "", SUMIFS('إدخال المبالغ والتوزيع الآلي'!$F:$F, 'إدخال المبالغ والتوزيع الآلي'!$A:$A, A8, 'إدخال المبالغ والتوزيع الآلي'!$E:$E, "✔ " &amp; "9533*"))</f>
        <v>0</v>
      </c>
      <c r="G8" s="13">
        <f>IF(A8="", "", SUMIFS('إدخال المبالغ والتوزيع الآلي'!$F:$F, 'إدخال المبالغ والتوزيع الآلي'!$A:$A, A8, 'إدخال المبالغ والتوزيع الآلي'!$E:$E, "✔ " &amp; "9534*"))</f>
        <v>0</v>
      </c>
      <c r="H8" s="13">
        <f>IF(A8="", "", SUMIFS('إدخال المبالغ والتوزيع الآلي'!$F:$F, 'إدخال المبالغ والتوزيع الآلي'!$A:$A, A8, 'إدخال المبالغ والتوزيع الآلي'!$E:$E, "✔ " &amp; "9535*"))</f>
        <v>0</v>
      </c>
      <c r="I8" s="13">
        <f>IF(A8="", "", SUMIFS('إدخال المبالغ والتوزيع الآلي'!$F:$F, 'إدخال المبالغ والتوزيع الآلي'!$A:$A, A8, 'إدخال المبالغ والتوزيع الآلي'!$E:$E, "✔ " &amp; "9539*"))</f>
        <v>0</v>
      </c>
    </row>
    <row r="9" spans="1:9" ht="15" customHeight="1" x14ac:dyDescent="0.2">
      <c r="A9" s="10" t="s">
        <v>529</v>
      </c>
      <c r="B9" s="11" t="s">
        <v>530</v>
      </c>
      <c r="C9" s="14">
        <f>IF(A9="", "", SUMIFS('إدخال المبالغ والتوزيع الآلي'!$F:$F, 'إدخال المبالغ والتوزيع الآلي'!$A:$A, A9, 'إدخال المبالغ والتوزيع الآلي'!$E:$E, "✔ " &amp; "9530*"))</f>
        <v>0</v>
      </c>
      <c r="D9" s="14">
        <f>IF(A9="", "", SUMIFS('إدخال المبالغ والتوزيع الآلي'!$F:$F, 'إدخال المبالغ والتوزيع الآلي'!$A:$A, A9, 'إدخال المبالغ والتوزيع الآلي'!$E:$E, "✔ " &amp; "9531*"))</f>
        <v>0</v>
      </c>
      <c r="E9" s="12">
        <f>IF(A9="", "", SUMIFS('إدخال المبالغ والتوزيع الآلي'!$F:$F, 'إدخال المبالغ والتوزيع الآلي'!$A:$A, A9, 'إدخال المبالغ والتوزيع الآلي'!$E:$E, "✔ " &amp; "9532*"))</f>
        <v>0</v>
      </c>
      <c r="F9" s="12">
        <f>IF(A9="", "", SUMIFS('إدخال المبالغ والتوزيع الآلي'!$F:$F, 'إدخال المبالغ والتوزيع الآلي'!$A:$A, A9, 'إدخال المبالغ والتوزيع الآلي'!$E:$E, "✔ " &amp; "9533*"))</f>
        <v>0</v>
      </c>
      <c r="G9" s="12">
        <f>IF(A9="", "", SUMIFS('إدخال المبالغ والتوزيع الآلي'!$F:$F, 'إدخال المبالغ والتوزيع الآلي'!$A:$A, A9, 'إدخال المبالغ والتوزيع الآلي'!$E:$E, "✔ " &amp; "9534*"))</f>
        <v>0</v>
      </c>
      <c r="H9" s="14">
        <f>IF(A9="", "", SUMIFS('إدخال المبالغ والتوزيع الآلي'!$F:$F, 'إدخال المبالغ والتوزيع الآلي'!$A:$A, A9, 'إدخال المبالغ والتوزيع الآلي'!$E:$E, "✔ " &amp; "9535*"))</f>
        <v>0</v>
      </c>
      <c r="I9" s="12">
        <f>IF(A9="", "", SUMIFS('إدخال المبالغ والتوزيع الآلي'!$F:$F, 'إدخال المبالغ والتوزيع الآلي'!$A:$A, A9, 'إدخال المبالغ والتوزيع الآلي'!$E:$E, "✔ " &amp; "9539*"))</f>
        <v>0</v>
      </c>
    </row>
    <row r="10" spans="1:9" ht="15" customHeight="1" x14ac:dyDescent="0.2">
      <c r="A10" s="7" t="s">
        <v>535</v>
      </c>
      <c r="B10" s="8" t="s">
        <v>536</v>
      </c>
      <c r="C10" s="13">
        <f>IF(A10="", "", SUMIFS('إدخال المبالغ والتوزيع الآلي'!$F:$F, 'إدخال المبالغ والتوزيع الآلي'!$A:$A, A10, 'إدخال المبالغ والتوزيع الآلي'!$E:$E, "✔ " &amp; "9530*"))</f>
        <v>0</v>
      </c>
      <c r="D10" s="13">
        <f>IF(A10="", "", SUMIFS('إدخال المبالغ والتوزيع الآلي'!$F:$F, 'إدخال المبالغ والتوزيع الآلي'!$A:$A, A10, 'إدخال المبالغ والتوزيع الآلي'!$E:$E, "✔ " &amp; "9531*"))</f>
        <v>0</v>
      </c>
      <c r="E10" s="13">
        <f>IF(A10="", "", SUMIFS('إدخال المبالغ والتوزيع الآلي'!$F:$F, 'إدخال المبالغ والتوزيع الآلي'!$A:$A, A10, 'إدخال المبالغ والتوزيع الآلي'!$E:$E, "✔ " &amp; "9532*"))</f>
        <v>0</v>
      </c>
      <c r="F10" s="13">
        <f>IF(A10="", "", SUMIFS('إدخال المبالغ والتوزيع الآلي'!$F:$F, 'إدخال المبالغ والتوزيع الآلي'!$A:$A, A10, 'إدخال المبالغ والتوزيع الآلي'!$E:$E, "✔ " &amp; "9533*"))</f>
        <v>0</v>
      </c>
      <c r="G10" s="13">
        <f>IF(A10="", "", SUMIFS('إدخال المبالغ والتوزيع الآلي'!$F:$F, 'إدخال المبالغ والتوزيع الآلي'!$A:$A, A10, 'إدخال المبالغ والتوزيع الآلي'!$E:$E, "✔ " &amp; "9534*"))</f>
        <v>0</v>
      </c>
      <c r="H10" s="13">
        <f>IF(A10="", "", SUMIFS('إدخال المبالغ والتوزيع الآلي'!$F:$F, 'إدخال المبالغ والتوزيع الآلي'!$A:$A, A10, 'إدخال المبالغ والتوزيع الآلي'!$E:$E, "✔ " &amp; "9535*"))</f>
        <v>0</v>
      </c>
      <c r="I10" s="13">
        <f>IF(A10="", "", SUMIFS('إدخال المبالغ والتوزيع الآلي'!$F:$F, 'إدخال المبالغ والتوزيع الآلي'!$A:$A, A10, 'إدخال المبالغ والتوزيع الآلي'!$E:$E, "✔ " &amp; "9539*"))</f>
        <v>0</v>
      </c>
    </row>
    <row r="11" spans="1:9" ht="15" customHeight="1" x14ac:dyDescent="0.2">
      <c r="A11" s="10" t="s">
        <v>537</v>
      </c>
      <c r="B11" s="11" t="s">
        <v>538</v>
      </c>
      <c r="C11" s="14">
        <f>IF(A11="", "", SUMIFS('إدخال المبالغ والتوزيع الآلي'!$F:$F, 'إدخال المبالغ والتوزيع الآلي'!$A:$A, A11, 'إدخال المبالغ والتوزيع الآلي'!$E:$E, "✔ " &amp; "9530*"))</f>
        <v>0</v>
      </c>
      <c r="D11" s="14">
        <f>IF(A11="", "", SUMIFS('إدخال المبالغ والتوزيع الآلي'!$F:$F, 'إدخال المبالغ والتوزيع الآلي'!$A:$A, A11, 'إدخال المبالغ والتوزيع الآلي'!$E:$E, "✔ " &amp; "9531*"))</f>
        <v>0</v>
      </c>
      <c r="E11" s="14">
        <f>IF(A11="", "", SUMIFS('إدخال المبالغ والتوزيع الآلي'!$F:$F, 'إدخال المبالغ والتوزيع الآلي'!$A:$A, A11, 'إدخال المبالغ والتوزيع الآلي'!$E:$E, "✔ " &amp; "9532*"))</f>
        <v>0</v>
      </c>
      <c r="F11" s="12">
        <f>IF(A11="", "", SUMIFS('إدخال المبالغ والتوزيع الآلي'!$F:$F, 'إدخال المبالغ والتوزيع الآلي'!$A:$A, A11, 'إدخال المبالغ والتوزيع الآلي'!$E:$E, "✔ " &amp; "9533*"))</f>
        <v>0</v>
      </c>
      <c r="G11" s="14">
        <f>IF(A11="", "", SUMIFS('إدخال المبالغ والتوزيع الآلي'!$F:$F, 'إدخال المبالغ والتوزيع الآلي'!$A:$A, A11, 'إدخال المبالغ والتوزيع الآلي'!$E:$E, "✔ " &amp; "9534*"))</f>
        <v>0</v>
      </c>
      <c r="H11" s="14">
        <f>IF(A11="", "", SUMIFS('إدخال المبالغ والتوزيع الآلي'!$F:$F, 'إدخال المبالغ والتوزيع الآلي'!$A:$A, A11, 'إدخال المبالغ والتوزيع الآلي'!$E:$E, "✔ " &amp; "9535*"))</f>
        <v>0</v>
      </c>
      <c r="I11" s="14">
        <f>IF(A11="", "", SUMIFS('إدخال المبالغ والتوزيع الآلي'!$F:$F, 'إدخال المبالغ والتوزيع الآلي'!$A:$A, A11, 'إدخال المبالغ والتوزيع الآلي'!$E:$E, "✔ " &amp; "9539*"))</f>
        <v>0</v>
      </c>
    </row>
    <row r="12" spans="1:9" ht="15" customHeight="1" x14ac:dyDescent="0.2">
      <c r="A12" s="7" t="s">
        <v>539</v>
      </c>
      <c r="B12" s="8" t="s">
        <v>540</v>
      </c>
      <c r="C12" s="13">
        <f>IF(A12="", "", SUMIFS('إدخال المبالغ والتوزيع الآلي'!$F:$F, 'إدخال المبالغ والتوزيع الآلي'!$A:$A, A12, 'إدخال المبالغ والتوزيع الآلي'!$E:$E, "✔ " &amp; "9530*"))</f>
        <v>0</v>
      </c>
      <c r="D12" s="13">
        <f>IF(A12="", "", SUMIFS('إدخال المبالغ والتوزيع الآلي'!$F:$F, 'إدخال المبالغ والتوزيع الآلي'!$A:$A, A12, 'إدخال المبالغ والتوزيع الآلي'!$E:$E, "✔ " &amp; "9531*"))</f>
        <v>0</v>
      </c>
      <c r="E12" s="13">
        <f>IF(A12="", "", SUMIFS('إدخال المبالغ والتوزيع الآلي'!$F:$F, 'إدخال المبالغ والتوزيع الآلي'!$A:$A, A12, 'إدخال المبالغ والتوزيع الآلي'!$E:$E, "✔ " &amp; "9532*"))</f>
        <v>0</v>
      </c>
      <c r="F12" s="9">
        <f>IF(A12="", "", SUMIFS('إدخال المبالغ والتوزيع الآلي'!$F:$F, 'إدخال المبالغ والتوزيع الآلي'!$A:$A, A12, 'إدخال المبالغ والتوزيع الآلي'!$E:$E, "✔ " &amp; "9533*"))</f>
        <v>0</v>
      </c>
      <c r="G12" s="13">
        <f>IF(A12="", "", SUMIFS('إدخال المبالغ والتوزيع الآلي'!$F:$F, 'إدخال المبالغ والتوزيع الآلي'!$A:$A, A12, 'إدخال المبالغ والتوزيع الآلي'!$E:$E, "✔ " &amp; "9534*"))</f>
        <v>0</v>
      </c>
      <c r="H12" s="13">
        <f>IF(A12="", "", SUMIFS('إدخال المبالغ والتوزيع الآلي'!$F:$F, 'إدخال المبالغ والتوزيع الآلي'!$A:$A, A12, 'إدخال المبالغ والتوزيع الآلي'!$E:$E, "✔ " &amp; "9535*"))</f>
        <v>0</v>
      </c>
      <c r="I12" s="13">
        <f>IF(A12="", "", SUMIFS('إدخال المبالغ والتوزيع الآلي'!$F:$F, 'إدخال المبالغ والتوزيع الآلي'!$A:$A, A12, 'إدخال المبالغ والتوزيع الآلي'!$E:$E, "✔ " &amp; "9539*"))</f>
        <v>0</v>
      </c>
    </row>
    <row r="13" spans="1:9" ht="15" customHeight="1" x14ac:dyDescent="0.2">
      <c r="A13" s="10" t="s">
        <v>541</v>
      </c>
      <c r="B13" s="11" t="s">
        <v>542</v>
      </c>
      <c r="C13" s="14">
        <f>IF(A13="", "", SUMIFS('إدخال المبالغ والتوزيع الآلي'!$F:$F, 'إدخال المبالغ والتوزيع الآلي'!$A:$A, A13, 'إدخال المبالغ والتوزيع الآلي'!$E:$E, "✔ " &amp; "9530*"))</f>
        <v>0</v>
      </c>
      <c r="D13" s="14">
        <f>IF(A13="", "", SUMIFS('إدخال المبالغ والتوزيع الآلي'!$F:$F, 'إدخال المبالغ والتوزيع الآلي'!$A:$A, A13, 'إدخال المبالغ والتوزيع الآلي'!$E:$E, "✔ " &amp; "9531*"))</f>
        <v>0</v>
      </c>
      <c r="E13" s="14">
        <f>IF(A13="", "", SUMIFS('إدخال المبالغ والتوزيع الآلي'!$F:$F, 'إدخال المبالغ والتوزيع الآلي'!$A:$A, A13, 'إدخال المبالغ والتوزيع الآلي'!$E:$E, "✔ " &amp; "9532*"))</f>
        <v>0</v>
      </c>
      <c r="F13" s="12">
        <f>IF(A13="", "", SUMIFS('إدخال المبالغ والتوزيع الآلي'!$F:$F, 'إدخال المبالغ والتوزيع الآلي'!$A:$A, A13, 'إدخال المبالغ والتوزيع الآلي'!$E:$E, "✔ " &amp; "9533*"))</f>
        <v>0</v>
      </c>
      <c r="G13" s="14">
        <f>IF(A13="", "", SUMIFS('إدخال المبالغ والتوزيع الآلي'!$F:$F, 'إدخال المبالغ والتوزيع الآلي'!$A:$A, A13, 'إدخال المبالغ والتوزيع الآلي'!$E:$E, "✔ " &amp; "9534*"))</f>
        <v>0</v>
      </c>
      <c r="H13" s="14">
        <f>IF(A13="", "", SUMIFS('إدخال المبالغ والتوزيع الآلي'!$F:$F, 'إدخال المبالغ والتوزيع الآلي'!$A:$A, A13, 'إدخال المبالغ والتوزيع الآلي'!$E:$E, "✔ " &amp; "9535*"))</f>
        <v>0</v>
      </c>
      <c r="I13" s="14">
        <f>IF(A13="", "", SUMIFS('إدخال المبالغ والتوزيع الآلي'!$F:$F, 'إدخال المبالغ والتوزيع الآلي'!$A:$A, A13, 'إدخال المبالغ والتوزيع الآلي'!$E:$E, "✔ " &amp; "9539*"))</f>
        <v>0</v>
      </c>
    </row>
    <row r="14" spans="1:9" x14ac:dyDescent="0.15">
      <c r="A14" s="39" t="s">
        <v>111</v>
      </c>
      <c r="B14" s="33"/>
      <c r="C14" s="33"/>
      <c r="D14" s="33"/>
      <c r="E14" s="33"/>
      <c r="F14" s="33"/>
      <c r="G14" s="33"/>
      <c r="H14" s="33"/>
      <c r="I14" s="33"/>
    </row>
    <row r="15" spans="1:9" ht="15" customHeight="1" x14ac:dyDescent="0.2">
      <c r="A15" s="7" t="s">
        <v>524</v>
      </c>
      <c r="B15" s="8" t="s">
        <v>126</v>
      </c>
      <c r="C15" s="13">
        <f>IF(A15="", "", SUMIFS('إدخال المبالغ والتوزيع الآلي'!$F:$F, 'إدخال المبالغ والتوزيع الآلي'!$A:$A, A15, 'إدخال المبالغ والتوزيع الآلي'!$E:$E, "✔ " &amp; "9530*"))</f>
        <v>0</v>
      </c>
      <c r="D15" s="13">
        <f>IF(A15="", "", SUMIFS('إدخال المبالغ والتوزيع الآلي'!$F:$F, 'إدخال المبالغ والتوزيع الآلي'!$A:$A, A15, 'إدخال المبالغ والتوزيع الآلي'!$E:$E, "✔ " &amp; "9531*"))</f>
        <v>0</v>
      </c>
      <c r="E15" s="13">
        <f>IF(A15="", "", SUMIFS('إدخال المبالغ والتوزيع الآلي'!$F:$F, 'إدخال المبالغ والتوزيع الآلي'!$A:$A, A15, 'إدخال المبالغ والتوزيع الآلي'!$E:$E, "✔ " &amp; "9532*"))</f>
        <v>0</v>
      </c>
      <c r="F15" s="13">
        <f>IF(A15="", "", SUMIFS('إدخال المبالغ والتوزيع الآلي'!$F:$F, 'إدخال المبالغ والتوزيع الآلي'!$A:$A, A15, 'إدخال المبالغ والتوزيع الآلي'!$E:$E, "✔ " &amp; "9533*"))</f>
        <v>0</v>
      </c>
      <c r="G15" s="13">
        <f>IF(A15="", "", SUMIFS('إدخال المبالغ والتوزيع الآلي'!$F:$F, 'إدخال المبالغ والتوزيع الآلي'!$A:$A, A15, 'إدخال المبالغ والتوزيع الآلي'!$E:$E, "✔ " &amp; "9534*"))</f>
        <v>0</v>
      </c>
      <c r="H15" s="13">
        <f>IF(A15="", "", SUMIFS('إدخال المبالغ والتوزيع الآلي'!$F:$F, 'إدخال المبالغ والتوزيع الآلي'!$A:$A, A15, 'إدخال المبالغ والتوزيع الآلي'!$E:$E, "✔ " &amp; "9535*"))</f>
        <v>0</v>
      </c>
      <c r="I15" s="13">
        <f>IF(A15="", "", SUMIFS('إدخال المبالغ والتوزيع الآلي'!$F:$F, 'إدخال المبالغ والتوزيع الآلي'!$A:$A, A15, 'إدخال المبالغ والتوزيع الآلي'!$E:$E, "✔ " &amp; "9539*"))</f>
        <v>0</v>
      </c>
    </row>
    <row r="16" spans="1:9" ht="15" customHeight="1" x14ac:dyDescent="0.2">
      <c r="A16" s="10" t="s">
        <v>543</v>
      </c>
      <c r="B16" s="11" t="s">
        <v>544</v>
      </c>
      <c r="C16" s="14">
        <f>IF(A16="", "", SUMIFS('إدخال المبالغ والتوزيع الآلي'!$F:$F, 'إدخال المبالغ والتوزيع الآلي'!$A:$A, A16, 'إدخال المبالغ والتوزيع الآلي'!$E:$E, "✔ " &amp; "9530*"))</f>
        <v>0</v>
      </c>
      <c r="D16" s="14">
        <f>IF(A16="", "", SUMIFS('إدخال المبالغ والتوزيع الآلي'!$F:$F, 'إدخال المبالغ والتوزيع الآلي'!$A:$A, A16, 'إدخال المبالغ والتوزيع الآلي'!$E:$E, "✔ " &amp; "9531*"))</f>
        <v>0</v>
      </c>
      <c r="E16" s="14">
        <f>IF(A16="", "", SUMIFS('إدخال المبالغ والتوزيع الآلي'!$F:$F, 'إدخال المبالغ والتوزيع الآلي'!$A:$A, A16, 'إدخال المبالغ والتوزيع الآلي'!$E:$E, "✔ " &amp; "9532*"))</f>
        <v>0</v>
      </c>
      <c r="F16" s="14">
        <f>IF(A16="", "", SUMIFS('إدخال المبالغ والتوزيع الآلي'!$F:$F, 'إدخال المبالغ والتوزيع الآلي'!$A:$A, A16, 'إدخال المبالغ والتوزيع الآلي'!$E:$E, "✔ " &amp; "9533*"))</f>
        <v>0</v>
      </c>
      <c r="G16" s="14">
        <f>IF(A16="", "", SUMIFS('إدخال المبالغ والتوزيع الآلي'!$F:$F, 'إدخال المبالغ والتوزيع الآلي'!$A:$A, A16, 'إدخال المبالغ والتوزيع الآلي'!$E:$E, "✔ " &amp; "9534*"))</f>
        <v>0</v>
      </c>
      <c r="H16" s="14">
        <f>IF(A16="", "", SUMIFS('إدخال المبالغ والتوزيع الآلي'!$F:$F, 'إدخال المبالغ والتوزيع الآلي'!$A:$A, A16, 'إدخال المبالغ والتوزيع الآلي'!$E:$E, "✔ " &amp; "9535*"))</f>
        <v>0</v>
      </c>
      <c r="I16" s="14">
        <f>IF(A16="", "", SUMIFS('إدخال المبالغ والتوزيع الآلي'!$F:$F, 'إدخال المبالغ والتوزيع الآلي'!$A:$A, A16, 'إدخال المبالغ والتوزيع الآلي'!$E:$E, "✔ " &amp; "9539*"))</f>
        <v>0</v>
      </c>
    </row>
    <row r="17" spans="1:9" ht="15" customHeight="1" x14ac:dyDescent="0.2">
      <c r="A17" s="7" t="s">
        <v>545</v>
      </c>
      <c r="B17" s="8" t="s">
        <v>68</v>
      </c>
      <c r="C17" s="13">
        <f>IF(A17="", "", SUMIFS('إدخال المبالغ والتوزيع الآلي'!$F:$F, 'إدخال المبالغ والتوزيع الآلي'!$A:$A, A17, 'إدخال المبالغ والتوزيع الآلي'!$E:$E, "✔ " &amp; "9530*"))</f>
        <v>0</v>
      </c>
      <c r="D17" s="13">
        <f>IF(A17="", "", SUMIFS('إدخال المبالغ والتوزيع الآلي'!$F:$F, 'إدخال المبالغ والتوزيع الآلي'!$A:$A, A17, 'إدخال المبالغ والتوزيع الآلي'!$E:$E, "✔ " &amp; "9531*"))</f>
        <v>0</v>
      </c>
      <c r="E17" s="13">
        <f>IF(A17="", "", SUMIFS('إدخال المبالغ والتوزيع الآلي'!$F:$F, 'إدخال المبالغ والتوزيع الآلي'!$A:$A, A17, 'إدخال المبالغ والتوزيع الآلي'!$E:$E, "✔ " &amp; "9532*"))</f>
        <v>0</v>
      </c>
      <c r="F17" s="13">
        <f>IF(A17="", "", SUMIFS('إدخال المبالغ والتوزيع الآلي'!$F:$F, 'إدخال المبالغ والتوزيع الآلي'!$A:$A, A17, 'إدخال المبالغ والتوزيع الآلي'!$E:$E, "✔ " &amp; "9533*"))</f>
        <v>0</v>
      </c>
      <c r="G17" s="13">
        <f>IF(A17="", "", SUMIFS('إدخال المبالغ والتوزيع الآلي'!$F:$F, 'إدخال المبالغ والتوزيع الآلي'!$A:$A, A17, 'إدخال المبالغ والتوزيع الآلي'!$E:$E, "✔ " &amp; "9534*"))</f>
        <v>0</v>
      </c>
      <c r="H17" s="13">
        <f>IF(A17="", "", SUMIFS('إدخال المبالغ والتوزيع الآلي'!$F:$F, 'إدخال المبالغ والتوزيع الآلي'!$A:$A, A17, 'إدخال المبالغ والتوزيع الآلي'!$E:$E, "✔ " &amp; "9535*"))</f>
        <v>0</v>
      </c>
      <c r="I17" s="13">
        <f>IF(A17="", "", SUMIFS('إدخال المبالغ والتوزيع الآلي'!$F:$F, 'إدخال المبالغ والتوزيع الآلي'!$A:$A, A17, 'إدخال المبالغ والتوزيع الآلي'!$E:$E, "✔ " &amp; "9539*"))</f>
        <v>0</v>
      </c>
    </row>
    <row r="18" spans="1:9" ht="15" customHeight="1" x14ac:dyDescent="0.2">
      <c r="A18" s="10" t="s">
        <v>546</v>
      </c>
      <c r="B18" s="11" t="s">
        <v>547</v>
      </c>
      <c r="C18" s="14">
        <f>IF(A18="", "", SUMIFS('إدخال المبالغ والتوزيع الآلي'!$F:$F, 'إدخال المبالغ والتوزيع الآلي'!$A:$A, A18, 'إدخال المبالغ والتوزيع الآلي'!$E:$E, "✔ " &amp; "9530*"))</f>
        <v>0</v>
      </c>
      <c r="D18" s="14">
        <f>IF(A18="", "", SUMIFS('إدخال المبالغ والتوزيع الآلي'!$F:$F, 'إدخال المبالغ والتوزيع الآلي'!$A:$A, A18, 'إدخال المبالغ والتوزيع الآلي'!$E:$E, "✔ " &amp; "9531*"))</f>
        <v>0</v>
      </c>
      <c r="E18" s="14">
        <f>IF(A18="", "", SUMIFS('إدخال المبالغ والتوزيع الآلي'!$F:$F, 'إدخال المبالغ والتوزيع الآلي'!$A:$A, A18, 'إدخال المبالغ والتوزيع الآلي'!$E:$E, "✔ " &amp; "9532*"))</f>
        <v>0</v>
      </c>
      <c r="F18" s="14">
        <f>IF(A18="", "", SUMIFS('إدخال المبالغ والتوزيع الآلي'!$F:$F, 'إدخال المبالغ والتوزيع الآلي'!$A:$A, A18, 'إدخال المبالغ والتوزيع الآلي'!$E:$E, "✔ " &amp; "9533*"))</f>
        <v>0</v>
      </c>
      <c r="G18" s="14">
        <f>IF(A18="", "", SUMIFS('إدخال المبالغ والتوزيع الآلي'!$F:$F, 'إدخال المبالغ والتوزيع الآلي'!$A:$A, A18, 'إدخال المبالغ والتوزيع الآلي'!$E:$E, "✔ " &amp; "9534*"))</f>
        <v>0</v>
      </c>
      <c r="H18" s="14">
        <f>IF(A18="", "", SUMIFS('إدخال المبالغ والتوزيع الآلي'!$F:$F, 'إدخال المبالغ والتوزيع الآلي'!$A:$A, A18, 'إدخال المبالغ والتوزيع الآلي'!$E:$E, "✔ " &amp; "9535*"))</f>
        <v>0</v>
      </c>
      <c r="I18" s="14">
        <f>IF(A18="", "", SUMIFS('إدخال المبالغ والتوزيع الآلي'!$F:$F, 'إدخال المبالغ والتوزيع الآلي'!$A:$A, A18, 'إدخال المبالغ والتوزيع الآلي'!$E:$E, "✔ " &amp; "9539*"))</f>
        <v>0</v>
      </c>
    </row>
    <row r="19" spans="1:9" ht="15" customHeight="1" x14ac:dyDescent="0.2">
      <c r="A19" s="7" t="s">
        <v>548</v>
      </c>
      <c r="B19" s="8" t="s">
        <v>549</v>
      </c>
      <c r="C19" s="13">
        <f>IF(A19="", "", SUMIFS('إدخال المبالغ والتوزيع الآلي'!$F:$F, 'إدخال المبالغ والتوزيع الآلي'!$A:$A, A19, 'إدخال المبالغ والتوزيع الآلي'!$E:$E, "✔ " &amp; "9530*"))</f>
        <v>0</v>
      </c>
      <c r="D19" s="13">
        <f>IF(A19="", "", SUMIFS('إدخال المبالغ والتوزيع الآلي'!$F:$F, 'إدخال المبالغ والتوزيع الآلي'!$A:$A, A19, 'إدخال المبالغ والتوزيع الآلي'!$E:$E, "✔ " &amp; "9531*"))</f>
        <v>0</v>
      </c>
      <c r="E19" s="13">
        <f>IF(A19="", "", SUMIFS('إدخال المبالغ والتوزيع الآلي'!$F:$F, 'إدخال المبالغ والتوزيع الآلي'!$A:$A, A19, 'إدخال المبالغ والتوزيع الآلي'!$E:$E, "✔ " &amp; "9532*"))</f>
        <v>0</v>
      </c>
      <c r="F19" s="13">
        <f>IF(A19="", "", SUMIFS('إدخال المبالغ والتوزيع الآلي'!$F:$F, 'إدخال المبالغ والتوزيع الآلي'!$A:$A, A19, 'إدخال المبالغ والتوزيع الآلي'!$E:$E, "✔ " &amp; "9533*"))</f>
        <v>0</v>
      </c>
      <c r="G19" s="13">
        <f>IF(A19="", "", SUMIFS('إدخال المبالغ والتوزيع الآلي'!$F:$F, 'إدخال المبالغ والتوزيع الآلي'!$A:$A, A19, 'إدخال المبالغ والتوزيع الآلي'!$E:$E, "✔ " &amp; "9534*"))</f>
        <v>0</v>
      </c>
      <c r="H19" s="13">
        <f>IF(A19="", "", SUMIFS('إدخال المبالغ والتوزيع الآلي'!$F:$F, 'إدخال المبالغ والتوزيع الآلي'!$A:$A, A19, 'إدخال المبالغ والتوزيع الآلي'!$E:$E, "✔ " &amp; "9535*"))</f>
        <v>0</v>
      </c>
      <c r="I19" s="13">
        <f>IF(A19="", "", SUMIFS('إدخال المبالغ والتوزيع الآلي'!$F:$F, 'إدخال المبالغ والتوزيع الآلي'!$A:$A, A19, 'إدخال المبالغ والتوزيع الآلي'!$E:$E, "✔ " &amp; "9539*"))</f>
        <v>0</v>
      </c>
    </row>
    <row r="20" spans="1:9" ht="15" customHeight="1" x14ac:dyDescent="0.2">
      <c r="A20" s="10" t="s">
        <v>550</v>
      </c>
      <c r="B20" s="11" t="s">
        <v>551</v>
      </c>
      <c r="C20" s="14">
        <f>IF(A20="", "", SUMIFS('إدخال المبالغ والتوزيع الآلي'!$F:$F, 'إدخال المبالغ والتوزيع الآلي'!$A:$A, A20, 'إدخال المبالغ والتوزيع الآلي'!$E:$E, "✔ " &amp; "9530*"))</f>
        <v>0</v>
      </c>
      <c r="D20" s="14">
        <f>IF(A20="", "", SUMIFS('إدخال المبالغ والتوزيع الآلي'!$F:$F, 'إدخال المبالغ والتوزيع الآلي'!$A:$A, A20, 'إدخال المبالغ والتوزيع الآلي'!$E:$E, "✔ " &amp; "9531*"))</f>
        <v>0</v>
      </c>
      <c r="E20" s="14">
        <f>IF(A20="", "", SUMIFS('إدخال المبالغ والتوزيع الآلي'!$F:$F, 'إدخال المبالغ والتوزيع الآلي'!$A:$A, A20, 'إدخال المبالغ والتوزيع الآلي'!$E:$E, "✔ " &amp; "9532*"))</f>
        <v>0</v>
      </c>
      <c r="F20" s="14">
        <f>IF(A20="", "", SUMIFS('إدخال المبالغ والتوزيع الآلي'!$F:$F, 'إدخال المبالغ والتوزيع الآلي'!$A:$A, A20, 'إدخال المبالغ والتوزيع الآلي'!$E:$E, "✔ " &amp; "9533*"))</f>
        <v>0</v>
      </c>
      <c r="G20" s="14">
        <f>IF(A20="", "", SUMIFS('إدخال المبالغ والتوزيع الآلي'!$F:$F, 'إدخال المبالغ والتوزيع الآلي'!$A:$A, A20, 'إدخال المبالغ والتوزيع الآلي'!$E:$E, "✔ " &amp; "9534*"))</f>
        <v>0</v>
      </c>
      <c r="H20" s="14">
        <f>IF(A20="", "", SUMIFS('إدخال المبالغ والتوزيع الآلي'!$F:$F, 'إدخال المبالغ والتوزيع الآلي'!$A:$A, A20, 'إدخال المبالغ والتوزيع الآلي'!$E:$E, "✔ " &amp; "9535*"))</f>
        <v>0</v>
      </c>
      <c r="I20" s="14">
        <f>IF(A20="", "", SUMIFS('إدخال المبالغ والتوزيع الآلي'!$F:$F, 'إدخال المبالغ والتوزيع الآلي'!$A:$A, A20, 'إدخال المبالغ والتوزيع الآلي'!$E:$E, "✔ " &amp; "9539*"))</f>
        <v>0</v>
      </c>
    </row>
    <row r="21" spans="1:9" ht="15" customHeight="1" x14ac:dyDescent="0.2">
      <c r="A21" s="7" t="s">
        <v>552</v>
      </c>
      <c r="B21" s="8" t="s">
        <v>553</v>
      </c>
      <c r="C21" s="13">
        <f>IF(A21="", "", SUMIFS('إدخال المبالغ والتوزيع الآلي'!$F:$F, 'إدخال المبالغ والتوزيع الآلي'!$A:$A, A21, 'إدخال المبالغ والتوزيع الآلي'!$E:$E, "✔ " &amp; "9530*"))</f>
        <v>0</v>
      </c>
      <c r="D21" s="13">
        <f>IF(A21="", "", SUMIFS('إدخال المبالغ والتوزيع الآلي'!$F:$F, 'إدخال المبالغ والتوزيع الآلي'!$A:$A, A21, 'إدخال المبالغ والتوزيع الآلي'!$E:$E, "✔ " &amp; "9531*"))</f>
        <v>0</v>
      </c>
      <c r="E21" s="13">
        <f>IF(A21="", "", SUMIFS('إدخال المبالغ والتوزيع الآلي'!$F:$F, 'إدخال المبالغ والتوزيع الآلي'!$A:$A, A21, 'إدخال المبالغ والتوزيع الآلي'!$E:$E, "✔ " &amp; "9532*"))</f>
        <v>0</v>
      </c>
      <c r="F21" s="13">
        <f>IF(A21="", "", SUMIFS('إدخال المبالغ والتوزيع الآلي'!$F:$F, 'إدخال المبالغ والتوزيع الآلي'!$A:$A, A21, 'إدخال المبالغ والتوزيع الآلي'!$E:$E, "✔ " &amp; "9533*"))</f>
        <v>0</v>
      </c>
      <c r="G21" s="13">
        <f>IF(A21="", "", SUMIFS('إدخال المبالغ والتوزيع الآلي'!$F:$F, 'إدخال المبالغ والتوزيع الآلي'!$A:$A, A21, 'إدخال المبالغ والتوزيع الآلي'!$E:$E, "✔ " &amp; "9534*"))</f>
        <v>0</v>
      </c>
      <c r="H21" s="13">
        <f>IF(A21="", "", SUMIFS('إدخال المبالغ والتوزيع الآلي'!$F:$F, 'إدخال المبالغ والتوزيع الآلي'!$A:$A, A21, 'إدخال المبالغ والتوزيع الآلي'!$E:$E, "✔ " &amp; "9535*"))</f>
        <v>0</v>
      </c>
      <c r="I21" s="13">
        <f>IF(A21="", "", SUMIFS('إدخال المبالغ والتوزيع الآلي'!$F:$F, 'إدخال المبالغ والتوزيع الآلي'!$A:$A, A21, 'إدخال المبالغ والتوزيع الآلي'!$E:$E, "✔ " &amp; "9539*"))</f>
        <v>0</v>
      </c>
    </row>
    <row r="22" spans="1:9" ht="15" customHeight="1" x14ac:dyDescent="0.2">
      <c r="A22" s="10" t="s">
        <v>554</v>
      </c>
      <c r="B22" s="11" t="s">
        <v>555</v>
      </c>
      <c r="C22" s="14">
        <f>IF(A22="", "", SUMIFS('إدخال المبالغ والتوزيع الآلي'!$F:$F, 'إدخال المبالغ والتوزيع الآلي'!$A:$A, A22, 'إدخال المبالغ والتوزيع الآلي'!$E:$E, "✔ " &amp; "9530*"))</f>
        <v>0</v>
      </c>
      <c r="D22" s="14">
        <f>IF(A22="", "", SUMIFS('إدخال المبالغ والتوزيع الآلي'!$F:$F, 'إدخال المبالغ والتوزيع الآلي'!$A:$A, A22, 'إدخال المبالغ والتوزيع الآلي'!$E:$E, "✔ " &amp; "9531*"))</f>
        <v>0</v>
      </c>
      <c r="E22" s="14">
        <f>IF(A22="", "", SUMIFS('إدخال المبالغ والتوزيع الآلي'!$F:$F, 'إدخال المبالغ والتوزيع الآلي'!$A:$A, A22, 'إدخال المبالغ والتوزيع الآلي'!$E:$E, "✔ " &amp; "9532*"))</f>
        <v>0</v>
      </c>
      <c r="F22" s="14">
        <f>IF(A22="", "", SUMIFS('إدخال المبالغ والتوزيع الآلي'!$F:$F, 'إدخال المبالغ والتوزيع الآلي'!$A:$A, A22, 'إدخال المبالغ والتوزيع الآلي'!$E:$E, "✔ " &amp; "9533*"))</f>
        <v>0</v>
      </c>
      <c r="G22" s="14">
        <f>IF(A22="", "", SUMIFS('إدخال المبالغ والتوزيع الآلي'!$F:$F, 'إدخال المبالغ والتوزيع الآلي'!$A:$A, A22, 'إدخال المبالغ والتوزيع الآلي'!$E:$E, "✔ " &amp; "9534*"))</f>
        <v>0</v>
      </c>
      <c r="H22" s="14">
        <f>IF(A22="", "", SUMIFS('إدخال المبالغ والتوزيع الآلي'!$F:$F, 'إدخال المبالغ والتوزيع الآلي'!$A:$A, A22, 'إدخال المبالغ والتوزيع الآلي'!$E:$E, "✔ " &amp; "9535*"))</f>
        <v>0</v>
      </c>
      <c r="I22" s="14">
        <f>IF(A22="", "", SUMIFS('إدخال المبالغ والتوزيع الآلي'!$F:$F, 'إدخال المبالغ والتوزيع الآلي'!$A:$A, A22, 'إدخال المبالغ والتوزيع الآلي'!$E:$E, "✔ " &amp; "9539*"))</f>
        <v>0</v>
      </c>
    </row>
    <row r="23" spans="1:9" ht="15" customHeight="1" x14ac:dyDescent="0.2">
      <c r="A23" s="7" t="s">
        <v>556</v>
      </c>
      <c r="B23" s="8" t="s">
        <v>557</v>
      </c>
      <c r="C23" s="13">
        <f>IF(A23="", "", SUMIFS('إدخال المبالغ والتوزيع الآلي'!$F:$F, 'إدخال المبالغ والتوزيع الآلي'!$A:$A, A23, 'إدخال المبالغ والتوزيع الآلي'!$E:$E, "✔ " &amp; "9530*"))</f>
        <v>0</v>
      </c>
      <c r="D23" s="13">
        <f>IF(A23="", "", SUMIFS('إدخال المبالغ والتوزيع الآلي'!$F:$F, 'إدخال المبالغ والتوزيع الآلي'!$A:$A, A23, 'إدخال المبالغ والتوزيع الآلي'!$E:$E, "✔ " &amp; "9531*"))</f>
        <v>0</v>
      </c>
      <c r="E23" s="13">
        <f>IF(A23="", "", SUMIFS('إدخال المبالغ والتوزيع الآلي'!$F:$F, 'إدخال المبالغ والتوزيع الآلي'!$A:$A, A23, 'إدخال المبالغ والتوزيع الآلي'!$E:$E, "✔ " &amp; "9532*"))</f>
        <v>0</v>
      </c>
      <c r="F23" s="13">
        <f>IF(A23="", "", SUMIFS('إدخال المبالغ والتوزيع الآلي'!$F:$F, 'إدخال المبالغ والتوزيع الآلي'!$A:$A, A23, 'إدخال المبالغ والتوزيع الآلي'!$E:$E, "✔ " &amp; "9533*"))</f>
        <v>0</v>
      </c>
      <c r="G23" s="13">
        <f>IF(A23="", "", SUMIFS('إدخال المبالغ والتوزيع الآلي'!$F:$F, 'إدخال المبالغ والتوزيع الآلي'!$A:$A, A23, 'إدخال المبالغ والتوزيع الآلي'!$E:$E, "✔ " &amp; "9534*"))</f>
        <v>0</v>
      </c>
      <c r="H23" s="13">
        <f>IF(A23="", "", SUMIFS('إدخال المبالغ والتوزيع الآلي'!$F:$F, 'إدخال المبالغ والتوزيع الآلي'!$A:$A, A23, 'إدخال المبالغ والتوزيع الآلي'!$E:$E, "✔ " &amp; "9535*"))</f>
        <v>0</v>
      </c>
      <c r="I23" s="13">
        <f>IF(A23="", "", SUMIFS('إدخال المبالغ والتوزيع الآلي'!$F:$F, 'إدخال المبالغ والتوزيع الآلي'!$A:$A, A23, 'إدخال المبالغ والتوزيع الآلي'!$E:$E, "✔ " &amp; "9539*"))</f>
        <v>0</v>
      </c>
    </row>
    <row r="24" spans="1:9" ht="15" customHeight="1" x14ac:dyDescent="0.2">
      <c r="A24" s="10" t="s">
        <v>525</v>
      </c>
      <c r="B24" s="11" t="s">
        <v>558</v>
      </c>
      <c r="C24" s="14">
        <f>IF(A24="", "", SUMIFS('إدخال المبالغ والتوزيع الآلي'!$F:$F, 'إدخال المبالغ والتوزيع الآلي'!$A:$A, A24, 'إدخال المبالغ والتوزيع الآلي'!$E:$E, "✔ " &amp; "9530*"))</f>
        <v>0</v>
      </c>
      <c r="D24" s="14">
        <f>IF(A24="", "", SUMIFS('إدخال المبالغ والتوزيع الآلي'!$F:$F, 'إدخال المبالغ والتوزيع الآلي'!$A:$A, A24, 'إدخال المبالغ والتوزيع الآلي'!$E:$E, "✔ " &amp; "9531*"))</f>
        <v>0</v>
      </c>
      <c r="E24" s="14">
        <f>IF(A24="", "", SUMIFS('إدخال المبالغ والتوزيع الآلي'!$F:$F, 'إدخال المبالغ والتوزيع الآلي'!$A:$A, A24, 'إدخال المبالغ والتوزيع الآلي'!$E:$E, "✔ " &amp; "9532*"))</f>
        <v>0</v>
      </c>
      <c r="F24" s="12">
        <f>IF(A24="", "", SUMIFS('إدخال المبالغ والتوزيع الآلي'!$F:$F, 'إدخال المبالغ والتوزيع الآلي'!$A:$A, A24, 'إدخال المبالغ والتوزيع الآلي'!$E:$E, "✔ " &amp; "9533*"))</f>
        <v>0</v>
      </c>
      <c r="G24" s="14">
        <f>IF(A24="", "", SUMIFS('إدخال المبالغ والتوزيع الآلي'!$F:$F, 'إدخال المبالغ والتوزيع الآلي'!$A:$A, A24, 'إدخال المبالغ والتوزيع الآلي'!$E:$E, "✔ " &amp; "9534*"))</f>
        <v>0</v>
      </c>
      <c r="H24" s="12">
        <f>IF(A24="", "", SUMIFS('إدخال المبالغ والتوزيع الآلي'!$F:$F, 'إدخال المبالغ والتوزيع الآلي'!$A:$A, A24, 'إدخال المبالغ والتوزيع الآلي'!$E:$E, "✔ " &amp; "9535*"))</f>
        <v>0</v>
      </c>
      <c r="I24" s="14">
        <f>IF(A24="", "", SUMIFS('إدخال المبالغ والتوزيع الآلي'!$F:$F, 'إدخال المبالغ والتوزيع الآلي'!$A:$A, A24, 'إدخال المبالغ والتوزيع الآلي'!$E:$E, "✔ " &amp; "9539*"))</f>
        <v>0</v>
      </c>
    </row>
    <row r="25" spans="1:9" ht="15" customHeight="1" x14ac:dyDescent="0.2">
      <c r="A25" s="7" t="s">
        <v>527</v>
      </c>
      <c r="B25" s="8" t="s">
        <v>559</v>
      </c>
      <c r="C25" s="13">
        <f>IF(A25="", "", SUMIFS('إدخال المبالغ والتوزيع الآلي'!$F:$F, 'إدخال المبالغ والتوزيع الآلي'!$A:$A, A25, 'إدخال المبالغ والتوزيع الآلي'!$E:$E, "✔ " &amp; "9530*"))</f>
        <v>0</v>
      </c>
      <c r="D25" s="13">
        <f>IF(A25="", "", SUMIFS('إدخال المبالغ والتوزيع الآلي'!$F:$F, 'إدخال المبالغ والتوزيع الآلي'!$A:$A, A25, 'إدخال المبالغ والتوزيع الآلي'!$E:$E, "✔ " &amp; "9531*"))</f>
        <v>0</v>
      </c>
      <c r="E25" s="13">
        <f>IF(A25="", "", SUMIFS('إدخال المبالغ والتوزيع الآلي'!$F:$F, 'إدخال المبالغ والتوزيع الآلي'!$A:$A, A25, 'إدخال المبالغ والتوزيع الآلي'!$E:$E, "✔ " &amp; "9532*"))</f>
        <v>0</v>
      </c>
      <c r="F25" s="13">
        <f>IF(A25="", "", SUMIFS('إدخال المبالغ والتوزيع الآلي'!$F:$F, 'إدخال المبالغ والتوزيع الآلي'!$A:$A, A25, 'إدخال المبالغ والتوزيع الآلي'!$E:$E, "✔ " &amp; "9533*"))</f>
        <v>0</v>
      </c>
      <c r="G25" s="13">
        <f>IF(A25="", "", SUMIFS('إدخال المبالغ والتوزيع الآلي'!$F:$F, 'إدخال المبالغ والتوزيع الآلي'!$A:$A, A25, 'إدخال المبالغ والتوزيع الآلي'!$E:$E, "✔ " &amp; "9534*"))</f>
        <v>0</v>
      </c>
      <c r="H25" s="13">
        <f>IF(A25="", "", SUMIFS('إدخال المبالغ والتوزيع الآلي'!$F:$F, 'إدخال المبالغ والتوزيع الآلي'!$A:$A, A25, 'إدخال المبالغ والتوزيع الآلي'!$E:$E, "✔ " &amp; "9535*"))</f>
        <v>0</v>
      </c>
      <c r="I25" s="13">
        <f>IF(A25="", "", SUMIFS('إدخال المبالغ والتوزيع الآلي'!$F:$F, 'إدخال المبالغ والتوزيع الآلي'!$A:$A, A25, 'إدخال المبالغ والتوزيع الآلي'!$E:$E, "✔ " &amp; "9539*"))</f>
        <v>0</v>
      </c>
    </row>
    <row r="26" spans="1:9" ht="15" customHeight="1" x14ac:dyDescent="0.2">
      <c r="A26" s="10" t="s">
        <v>529</v>
      </c>
      <c r="B26" s="11" t="s">
        <v>560</v>
      </c>
      <c r="C26" s="14">
        <f>IF(A26="", "", SUMIFS('إدخال المبالغ والتوزيع الآلي'!$F:$F, 'إدخال المبالغ والتوزيع الآلي'!$A:$A, A26, 'إدخال المبالغ والتوزيع الآلي'!$E:$E, "✔ " &amp; "9530*"))</f>
        <v>0</v>
      </c>
      <c r="D26" s="12">
        <f>IF(A26="", "", SUMIFS('إدخال المبالغ والتوزيع الآلي'!$F:$F, 'إدخال المبالغ والتوزيع الآلي'!$A:$A, A26, 'إدخال المبالغ والتوزيع الآلي'!$E:$E, "✔ " &amp; "9531*"))</f>
        <v>0</v>
      </c>
      <c r="E26" s="12">
        <f>IF(A26="", "", SUMIFS('إدخال المبالغ والتوزيع الآلي'!$F:$F, 'إدخال المبالغ والتوزيع الآلي'!$A:$A, A26, 'إدخال المبالغ والتوزيع الآلي'!$E:$E, "✔ " &amp; "9532*"))</f>
        <v>0</v>
      </c>
      <c r="F26" s="12">
        <f>IF(A26="", "", SUMIFS('إدخال المبالغ والتوزيع الآلي'!$F:$F, 'إدخال المبالغ والتوزيع الآلي'!$A:$A, A26, 'إدخال المبالغ والتوزيع الآلي'!$E:$E, "✔ " &amp; "9533*"))</f>
        <v>0</v>
      </c>
      <c r="G26" s="12">
        <f>IF(A26="", "", SUMIFS('إدخال المبالغ والتوزيع الآلي'!$F:$F, 'إدخال المبالغ والتوزيع الآلي'!$A:$A, A26, 'إدخال المبالغ والتوزيع الآلي'!$E:$E, "✔ " &amp; "9534*"))</f>
        <v>0</v>
      </c>
      <c r="H26" s="14">
        <f>IF(A26="", "", SUMIFS('إدخال المبالغ والتوزيع الآلي'!$F:$F, 'إدخال المبالغ والتوزيع الآلي'!$A:$A, A26, 'إدخال المبالغ والتوزيع الآلي'!$E:$E, "✔ " &amp; "9535*"))</f>
        <v>0</v>
      </c>
      <c r="I26" s="12">
        <f>IF(A26="", "", SUMIFS('إدخال المبالغ والتوزيع الآلي'!$F:$F, 'إدخال المبالغ والتوزيع الآلي'!$A:$A, A26, 'إدخال المبالغ والتوزيع الآلي'!$E:$E, "✔ " &amp; "9539*"))</f>
        <v>0</v>
      </c>
    </row>
  </sheetData>
  <mergeCells count="4">
    <mergeCell ref="A1:I1"/>
    <mergeCell ref="C3:I3"/>
    <mergeCell ref="A14:I14"/>
    <mergeCell ref="A5:I5"/>
  </mergeCells>
  <pageMargins left="0.75" right="0.75" top="1" bottom="1" header="0.5" footer="0.5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F24"/>
  <sheetViews>
    <sheetView rightToLeft="1" workbookViewId="0"/>
  </sheetViews>
  <sheetFormatPr defaultRowHeight="13.5" x14ac:dyDescent="0.15"/>
  <cols>
    <col min="1" max="1" width="12.01171875" style="15" customWidth="1"/>
    <col min="2" max="2" width="48.0546875" style="15" customWidth="1"/>
    <col min="3" max="6" width="24.02734375" style="15" customWidth="1"/>
  </cols>
  <sheetData>
    <row r="1" spans="1:6" x14ac:dyDescent="0.15">
      <c r="A1" s="37" t="s">
        <v>586</v>
      </c>
      <c r="B1" s="33"/>
      <c r="C1" s="33"/>
      <c r="D1" s="33"/>
      <c r="E1" s="33"/>
      <c r="F1" s="33"/>
    </row>
    <row r="3" spans="1:6" ht="14.25" customHeight="1" x14ac:dyDescent="0.2">
      <c r="A3" s="16" t="s">
        <v>78</v>
      </c>
      <c r="B3" s="16" t="s">
        <v>79</v>
      </c>
      <c r="C3" s="40" t="s">
        <v>587</v>
      </c>
      <c r="D3" s="33"/>
      <c r="E3" s="33"/>
      <c r="F3" s="33"/>
    </row>
    <row r="4" spans="1:6" ht="39.950000000000003" customHeight="1" x14ac:dyDescent="0.2">
      <c r="A4" s="6"/>
      <c r="B4" s="6"/>
      <c r="C4" s="1" t="s">
        <v>588</v>
      </c>
      <c r="D4" s="1" t="s">
        <v>589</v>
      </c>
      <c r="E4" s="1" t="s">
        <v>590</v>
      </c>
      <c r="F4" s="1" t="s">
        <v>591</v>
      </c>
    </row>
    <row r="5" spans="1:6" x14ac:dyDescent="0.15">
      <c r="A5" s="39" t="s">
        <v>86</v>
      </c>
      <c r="B5" s="33"/>
      <c r="C5" s="33"/>
      <c r="D5" s="33"/>
      <c r="E5" s="33"/>
      <c r="F5" s="33"/>
    </row>
    <row r="6" spans="1:6" ht="15" customHeight="1" x14ac:dyDescent="0.2">
      <c r="A6" s="7" t="s">
        <v>524</v>
      </c>
      <c r="B6" s="8" t="s">
        <v>104</v>
      </c>
      <c r="C6" s="13">
        <f>IF(A6="", "", SUMIFS('إدخال المبالغ والتوزيع الآلي'!$F:$F, 'إدخال المبالغ والتوزيع الآلي'!$A:$A, A6, 'إدخال المبالغ والتوزيع الآلي'!$E:$E, "✔ " &amp; "9540*"))</f>
        <v>0</v>
      </c>
      <c r="D6" s="13">
        <f>IF(A6="", "", SUMIFS('إدخال المبالغ والتوزيع الآلي'!$F:$F, 'إدخال المبالغ والتوزيع الآلي'!$A:$A, A6, 'إدخال المبالغ والتوزيع الآلي'!$E:$E, "✔ " &amp; "9541*"))</f>
        <v>0</v>
      </c>
      <c r="E6" s="13">
        <f>IF(A6="", "", SUMIFS('إدخال المبالغ والتوزيع الآلي'!$F:$F, 'إدخال المبالغ والتوزيع الآلي'!$A:$A, A6, 'إدخال المبالغ والتوزيع الآلي'!$E:$E, "✔ " &amp; "9542*"))</f>
        <v>0</v>
      </c>
      <c r="F6" s="13">
        <f>IF(A6="", "", SUMIFS('إدخال المبالغ والتوزيع الآلي'!$F:$F, 'إدخال المبالغ والتوزيع الآلي'!$A:$A, A6, 'إدخال المبالغ والتوزيع الآلي'!$E:$E, "✔ " &amp; "9549*"))</f>
        <v>0</v>
      </c>
    </row>
    <row r="7" spans="1:6" ht="15" customHeight="1" x14ac:dyDescent="0.2">
      <c r="A7" s="10" t="s">
        <v>525</v>
      </c>
      <c r="B7" s="11" t="s">
        <v>526</v>
      </c>
      <c r="C7" s="14">
        <f>IF(A7="", "", SUMIFS('إدخال المبالغ والتوزيع الآلي'!$F:$F, 'إدخال المبالغ والتوزيع الآلي'!$A:$A, A7, 'إدخال المبالغ والتوزيع الآلي'!$E:$E, "✔ " &amp; "9540*"))</f>
        <v>0</v>
      </c>
      <c r="D7" s="14">
        <f>IF(A7="", "", SUMIFS('إدخال المبالغ والتوزيع الآلي'!$F:$F, 'إدخال المبالغ والتوزيع الآلي'!$A:$A, A7, 'إدخال المبالغ والتوزيع الآلي'!$E:$E, "✔ " &amp; "9541*"))</f>
        <v>0</v>
      </c>
      <c r="E7" s="14">
        <f>IF(A7="", "", SUMIFS('إدخال المبالغ والتوزيع الآلي'!$F:$F, 'إدخال المبالغ والتوزيع الآلي'!$A:$A, A7, 'إدخال المبالغ والتوزيع الآلي'!$E:$E, "✔ " &amp; "9542*"))</f>
        <v>0</v>
      </c>
      <c r="F7" s="14">
        <f>IF(A7="", "", SUMIFS('إدخال المبالغ والتوزيع الآلي'!$F:$F, 'إدخال المبالغ والتوزيع الآلي'!$A:$A, A7, 'إدخال المبالغ والتوزيع الآلي'!$E:$E, "✔ " &amp; "9549*"))</f>
        <v>0</v>
      </c>
    </row>
    <row r="8" spans="1:6" ht="15" customHeight="1" x14ac:dyDescent="0.2">
      <c r="A8" s="7" t="s">
        <v>527</v>
      </c>
      <c r="B8" s="8" t="s">
        <v>528</v>
      </c>
      <c r="C8" s="13">
        <f>IF(A8="", "", SUMIFS('إدخال المبالغ والتوزيع الآلي'!$F:$F, 'إدخال المبالغ والتوزيع الآلي'!$A:$A, A8, 'إدخال المبالغ والتوزيع الآلي'!$E:$E, "✔ " &amp; "9540*"))</f>
        <v>0</v>
      </c>
      <c r="D8" s="13">
        <f>IF(A8="", "", SUMIFS('إدخال المبالغ والتوزيع الآلي'!$F:$F, 'إدخال المبالغ والتوزيع الآلي'!$A:$A, A8, 'إدخال المبالغ والتوزيع الآلي'!$E:$E, "✔ " &amp; "9541*"))</f>
        <v>0</v>
      </c>
      <c r="E8" s="13">
        <f>IF(A8="", "", SUMIFS('إدخال المبالغ والتوزيع الآلي'!$F:$F, 'إدخال المبالغ والتوزيع الآلي'!$A:$A, A8, 'إدخال المبالغ والتوزيع الآلي'!$E:$E, "✔ " &amp; "9542*"))</f>
        <v>0</v>
      </c>
      <c r="F8" s="13">
        <f>IF(A8="", "", SUMIFS('إدخال المبالغ والتوزيع الآلي'!$F:$F, 'إدخال المبالغ والتوزيع الآلي'!$A:$A, A8, 'إدخال المبالغ والتوزيع الآلي'!$E:$E, "✔ " &amp; "9549*"))</f>
        <v>0</v>
      </c>
    </row>
    <row r="9" spans="1:6" ht="15" customHeight="1" x14ac:dyDescent="0.2">
      <c r="A9" s="10" t="s">
        <v>535</v>
      </c>
      <c r="B9" s="11" t="s">
        <v>536</v>
      </c>
      <c r="C9" s="14">
        <f>IF(A9="", "", SUMIFS('إدخال المبالغ والتوزيع الآلي'!$F:$F, 'إدخال المبالغ والتوزيع الآلي'!$A:$A, A9, 'إدخال المبالغ والتوزيع الآلي'!$E:$E, "✔ " &amp; "9540*"))</f>
        <v>0</v>
      </c>
      <c r="D9" s="14">
        <f>IF(A9="", "", SUMIFS('إدخال المبالغ والتوزيع الآلي'!$F:$F, 'إدخال المبالغ والتوزيع الآلي'!$A:$A, A9, 'إدخال المبالغ والتوزيع الآلي'!$E:$E, "✔ " &amp; "9541*"))</f>
        <v>0</v>
      </c>
      <c r="E9" s="14">
        <f>IF(A9="", "", SUMIFS('إدخال المبالغ والتوزيع الآلي'!$F:$F, 'إدخال المبالغ والتوزيع الآلي'!$A:$A, A9, 'إدخال المبالغ والتوزيع الآلي'!$E:$E, "✔ " &amp; "9542*"))</f>
        <v>0</v>
      </c>
      <c r="F9" s="14">
        <f>IF(A9="", "", SUMIFS('إدخال المبالغ والتوزيع الآلي'!$F:$F, 'إدخال المبالغ والتوزيع الآلي'!$A:$A, A9, 'إدخال المبالغ والتوزيع الآلي'!$E:$E, "✔ " &amp; "9549*"))</f>
        <v>0</v>
      </c>
    </row>
    <row r="10" spans="1:6" ht="15" customHeight="1" x14ac:dyDescent="0.2">
      <c r="A10" s="7" t="s">
        <v>537</v>
      </c>
      <c r="B10" s="8" t="s">
        <v>538</v>
      </c>
      <c r="C10" s="13">
        <f>IF(A10="", "", SUMIFS('إدخال المبالغ والتوزيع الآلي'!$F:$F, 'إدخال المبالغ والتوزيع الآلي'!$A:$A, A10, 'إدخال المبالغ والتوزيع الآلي'!$E:$E, "✔ " &amp; "9540*"))</f>
        <v>0</v>
      </c>
      <c r="D10" s="13">
        <f>IF(A10="", "", SUMIFS('إدخال المبالغ والتوزيع الآلي'!$F:$F, 'إدخال المبالغ والتوزيع الآلي'!$A:$A, A10, 'إدخال المبالغ والتوزيع الآلي'!$E:$E, "✔ " &amp; "9541*"))</f>
        <v>0</v>
      </c>
      <c r="E10" s="13">
        <f>IF(A10="", "", SUMIFS('إدخال المبالغ والتوزيع الآلي'!$F:$F, 'إدخال المبالغ والتوزيع الآلي'!$A:$A, A10, 'إدخال المبالغ والتوزيع الآلي'!$E:$E, "✔ " &amp; "9542*"))</f>
        <v>0</v>
      </c>
      <c r="F10" s="13">
        <f>IF(A10="", "", SUMIFS('إدخال المبالغ والتوزيع الآلي'!$F:$F, 'إدخال المبالغ والتوزيع الآلي'!$A:$A, A10, 'إدخال المبالغ والتوزيع الآلي'!$E:$E, "✔ " &amp; "9549*"))</f>
        <v>0</v>
      </c>
    </row>
    <row r="11" spans="1:6" ht="15" customHeight="1" x14ac:dyDescent="0.2">
      <c r="A11" s="10" t="s">
        <v>539</v>
      </c>
      <c r="B11" s="11" t="s">
        <v>540</v>
      </c>
      <c r="C11" s="14">
        <f>IF(A11="", "", SUMIFS('إدخال المبالغ والتوزيع الآلي'!$F:$F, 'إدخال المبالغ والتوزيع الآلي'!$A:$A, A11, 'إدخال المبالغ والتوزيع الآلي'!$E:$E, "✔ " &amp; "9540*"))</f>
        <v>0</v>
      </c>
      <c r="D11" s="14">
        <f>IF(A11="", "", SUMIFS('إدخال المبالغ والتوزيع الآلي'!$F:$F, 'إدخال المبالغ والتوزيع الآلي'!$A:$A, A11, 'إدخال المبالغ والتوزيع الآلي'!$E:$E, "✔ " &amp; "9541*"))</f>
        <v>0</v>
      </c>
      <c r="E11" s="14">
        <f>IF(A11="", "", SUMIFS('إدخال المبالغ والتوزيع الآلي'!$F:$F, 'إدخال المبالغ والتوزيع الآلي'!$A:$A, A11, 'إدخال المبالغ والتوزيع الآلي'!$E:$E, "✔ " &amp; "9542*"))</f>
        <v>0</v>
      </c>
      <c r="F11" s="14">
        <f>IF(A11="", "", SUMIFS('إدخال المبالغ والتوزيع الآلي'!$F:$F, 'إدخال المبالغ والتوزيع الآلي'!$A:$A, A11, 'إدخال المبالغ والتوزيع الآلي'!$E:$E, "✔ " &amp; "9549*"))</f>
        <v>0</v>
      </c>
    </row>
    <row r="12" spans="1:6" ht="15" customHeight="1" x14ac:dyDescent="0.2">
      <c r="A12" s="7" t="s">
        <v>541</v>
      </c>
      <c r="B12" s="8" t="s">
        <v>542</v>
      </c>
      <c r="C12" s="13">
        <f>IF(A12="", "", SUMIFS('إدخال المبالغ والتوزيع الآلي'!$F:$F, 'إدخال المبالغ والتوزيع الآلي'!$A:$A, A12, 'إدخال المبالغ والتوزيع الآلي'!$E:$E, "✔ " &amp; "9540*"))</f>
        <v>0</v>
      </c>
      <c r="D12" s="13">
        <f>IF(A12="", "", SUMIFS('إدخال المبالغ والتوزيع الآلي'!$F:$F, 'إدخال المبالغ والتوزيع الآلي'!$A:$A, A12, 'إدخال المبالغ والتوزيع الآلي'!$E:$E, "✔ " &amp; "9541*"))</f>
        <v>0</v>
      </c>
      <c r="E12" s="13">
        <f>IF(A12="", "", SUMIFS('إدخال المبالغ والتوزيع الآلي'!$F:$F, 'إدخال المبالغ والتوزيع الآلي'!$A:$A, A12, 'إدخال المبالغ والتوزيع الآلي'!$E:$E, "✔ " &amp; "9542*"))</f>
        <v>0</v>
      </c>
      <c r="F12" s="13">
        <f>IF(A12="", "", SUMIFS('إدخال المبالغ والتوزيع الآلي'!$F:$F, 'إدخال المبالغ والتوزيع الآلي'!$A:$A, A12, 'إدخال المبالغ والتوزيع الآلي'!$E:$E, "✔ " &amp; "9549*"))</f>
        <v>0</v>
      </c>
    </row>
    <row r="13" spans="1:6" x14ac:dyDescent="0.15">
      <c r="A13" s="39" t="s">
        <v>111</v>
      </c>
      <c r="B13" s="33"/>
      <c r="C13" s="33"/>
      <c r="D13" s="33"/>
      <c r="E13" s="33"/>
      <c r="F13" s="33"/>
    </row>
    <row r="14" spans="1:6" ht="15" customHeight="1" x14ac:dyDescent="0.2">
      <c r="A14" s="7" t="s">
        <v>524</v>
      </c>
      <c r="B14" s="8" t="s">
        <v>126</v>
      </c>
      <c r="C14" s="13">
        <f>IF(A14="", "", SUMIFS('إدخال المبالغ والتوزيع الآلي'!$F:$F, 'إدخال المبالغ والتوزيع الآلي'!$A:$A, A14, 'إدخال المبالغ والتوزيع الآلي'!$E:$E, "✔ " &amp; "9540*"))</f>
        <v>0</v>
      </c>
      <c r="D14" s="13">
        <f>IF(A14="", "", SUMIFS('إدخال المبالغ والتوزيع الآلي'!$F:$F, 'إدخال المبالغ والتوزيع الآلي'!$A:$A, A14, 'إدخال المبالغ والتوزيع الآلي'!$E:$E, "✔ " &amp; "9541*"))</f>
        <v>0</v>
      </c>
      <c r="E14" s="13">
        <f>IF(A14="", "", SUMIFS('إدخال المبالغ والتوزيع الآلي'!$F:$F, 'إدخال المبالغ والتوزيع الآلي'!$A:$A, A14, 'إدخال المبالغ والتوزيع الآلي'!$E:$E, "✔ " &amp; "9542*"))</f>
        <v>0</v>
      </c>
      <c r="F14" s="13">
        <f>IF(A14="", "", SUMIFS('إدخال المبالغ والتوزيع الآلي'!$F:$F, 'إدخال المبالغ والتوزيع الآلي'!$A:$A, A14, 'إدخال المبالغ والتوزيع الآلي'!$E:$E, "✔ " &amp; "9549*"))</f>
        <v>0</v>
      </c>
    </row>
    <row r="15" spans="1:6" ht="15" customHeight="1" x14ac:dyDescent="0.2">
      <c r="A15" s="10" t="s">
        <v>543</v>
      </c>
      <c r="B15" s="11" t="s">
        <v>544</v>
      </c>
      <c r="C15" s="14">
        <f>IF(A15="", "", SUMIFS('إدخال المبالغ والتوزيع الآلي'!$F:$F, 'إدخال المبالغ والتوزيع الآلي'!$A:$A, A15, 'إدخال المبالغ والتوزيع الآلي'!$E:$E, "✔ " &amp; "9540*"))</f>
        <v>0</v>
      </c>
      <c r="D15" s="14">
        <f>IF(A15="", "", SUMIFS('إدخال المبالغ والتوزيع الآلي'!$F:$F, 'إدخال المبالغ والتوزيع الآلي'!$A:$A, A15, 'إدخال المبالغ والتوزيع الآلي'!$E:$E, "✔ " &amp; "9541*"))</f>
        <v>0</v>
      </c>
      <c r="E15" s="14">
        <f>IF(A15="", "", SUMIFS('إدخال المبالغ والتوزيع الآلي'!$F:$F, 'إدخال المبالغ والتوزيع الآلي'!$A:$A, A15, 'إدخال المبالغ والتوزيع الآلي'!$E:$E, "✔ " &amp; "9542*"))</f>
        <v>0</v>
      </c>
      <c r="F15" s="14">
        <f>IF(A15="", "", SUMIFS('إدخال المبالغ والتوزيع الآلي'!$F:$F, 'إدخال المبالغ والتوزيع الآلي'!$A:$A, A15, 'إدخال المبالغ والتوزيع الآلي'!$E:$E, "✔ " &amp; "9549*"))</f>
        <v>0</v>
      </c>
    </row>
    <row r="16" spans="1:6" ht="15" customHeight="1" x14ac:dyDescent="0.2">
      <c r="A16" s="7" t="s">
        <v>545</v>
      </c>
      <c r="B16" s="8" t="s">
        <v>68</v>
      </c>
      <c r="C16" s="13">
        <f>IF(A16="", "", SUMIFS('إدخال المبالغ والتوزيع الآلي'!$F:$F, 'إدخال المبالغ والتوزيع الآلي'!$A:$A, A16, 'إدخال المبالغ والتوزيع الآلي'!$E:$E, "✔ " &amp; "9540*"))</f>
        <v>0</v>
      </c>
      <c r="D16" s="13">
        <f>IF(A16="", "", SUMIFS('إدخال المبالغ والتوزيع الآلي'!$F:$F, 'إدخال المبالغ والتوزيع الآلي'!$A:$A, A16, 'إدخال المبالغ والتوزيع الآلي'!$E:$E, "✔ " &amp; "9541*"))</f>
        <v>0</v>
      </c>
      <c r="E16" s="13">
        <f>IF(A16="", "", SUMIFS('إدخال المبالغ والتوزيع الآلي'!$F:$F, 'إدخال المبالغ والتوزيع الآلي'!$A:$A, A16, 'إدخال المبالغ والتوزيع الآلي'!$E:$E, "✔ " &amp; "9542*"))</f>
        <v>0</v>
      </c>
      <c r="F16" s="13">
        <f>IF(A16="", "", SUMIFS('إدخال المبالغ والتوزيع الآلي'!$F:$F, 'إدخال المبالغ والتوزيع الآلي'!$A:$A, A16, 'إدخال المبالغ والتوزيع الآلي'!$E:$E, "✔ " &amp; "9549*"))</f>
        <v>0</v>
      </c>
    </row>
    <row r="17" spans="1:6" ht="15" customHeight="1" x14ac:dyDescent="0.2">
      <c r="A17" s="10" t="s">
        <v>546</v>
      </c>
      <c r="B17" s="11" t="s">
        <v>547</v>
      </c>
      <c r="C17" s="14">
        <f>IF(A17="", "", SUMIFS('إدخال المبالغ والتوزيع الآلي'!$F:$F, 'إدخال المبالغ والتوزيع الآلي'!$A:$A, A17, 'إدخال المبالغ والتوزيع الآلي'!$E:$E, "✔ " &amp; "9540*"))</f>
        <v>0</v>
      </c>
      <c r="D17" s="14">
        <f>IF(A17="", "", SUMIFS('إدخال المبالغ والتوزيع الآلي'!$F:$F, 'إدخال المبالغ والتوزيع الآلي'!$A:$A, A17, 'إدخال المبالغ والتوزيع الآلي'!$E:$E, "✔ " &amp; "9541*"))</f>
        <v>0</v>
      </c>
      <c r="E17" s="14">
        <f>IF(A17="", "", SUMIFS('إدخال المبالغ والتوزيع الآلي'!$F:$F, 'إدخال المبالغ والتوزيع الآلي'!$A:$A, A17, 'إدخال المبالغ والتوزيع الآلي'!$E:$E, "✔ " &amp; "9542*"))</f>
        <v>0</v>
      </c>
      <c r="F17" s="14">
        <f>IF(A17="", "", SUMIFS('إدخال المبالغ والتوزيع الآلي'!$F:$F, 'إدخال المبالغ والتوزيع الآلي'!$A:$A, A17, 'إدخال المبالغ والتوزيع الآلي'!$E:$E, "✔ " &amp; "9549*"))</f>
        <v>0</v>
      </c>
    </row>
    <row r="18" spans="1:6" ht="15" customHeight="1" x14ac:dyDescent="0.2">
      <c r="A18" s="7" t="s">
        <v>548</v>
      </c>
      <c r="B18" s="8" t="s">
        <v>549</v>
      </c>
      <c r="C18" s="13">
        <f>IF(A18="", "", SUMIFS('إدخال المبالغ والتوزيع الآلي'!$F:$F, 'إدخال المبالغ والتوزيع الآلي'!$A:$A, A18, 'إدخال المبالغ والتوزيع الآلي'!$E:$E, "✔ " &amp; "9540*"))</f>
        <v>0</v>
      </c>
      <c r="D18" s="13">
        <f>IF(A18="", "", SUMIFS('إدخال المبالغ والتوزيع الآلي'!$F:$F, 'إدخال المبالغ والتوزيع الآلي'!$A:$A, A18, 'إدخال المبالغ والتوزيع الآلي'!$E:$E, "✔ " &amp; "9541*"))</f>
        <v>0</v>
      </c>
      <c r="E18" s="13">
        <f>IF(A18="", "", SUMIFS('إدخال المبالغ والتوزيع الآلي'!$F:$F, 'إدخال المبالغ والتوزيع الآلي'!$A:$A, A18, 'إدخال المبالغ والتوزيع الآلي'!$E:$E, "✔ " &amp; "9542*"))</f>
        <v>0</v>
      </c>
      <c r="F18" s="13">
        <f>IF(A18="", "", SUMIFS('إدخال المبالغ والتوزيع الآلي'!$F:$F, 'إدخال المبالغ والتوزيع الآلي'!$A:$A, A18, 'إدخال المبالغ والتوزيع الآلي'!$E:$E, "✔ " &amp; "9549*"))</f>
        <v>0</v>
      </c>
    </row>
    <row r="19" spans="1:6" ht="15" customHeight="1" x14ac:dyDescent="0.2">
      <c r="A19" s="10" t="s">
        <v>550</v>
      </c>
      <c r="B19" s="11" t="s">
        <v>551</v>
      </c>
      <c r="C19" s="14">
        <f>IF(A19="", "", SUMIFS('إدخال المبالغ والتوزيع الآلي'!$F:$F, 'إدخال المبالغ والتوزيع الآلي'!$A:$A, A19, 'إدخال المبالغ والتوزيع الآلي'!$E:$E, "✔ " &amp; "9540*"))</f>
        <v>0</v>
      </c>
      <c r="D19" s="14">
        <f>IF(A19="", "", SUMIFS('إدخال المبالغ والتوزيع الآلي'!$F:$F, 'إدخال المبالغ والتوزيع الآلي'!$A:$A, A19, 'إدخال المبالغ والتوزيع الآلي'!$E:$E, "✔ " &amp; "9541*"))</f>
        <v>0</v>
      </c>
      <c r="E19" s="14">
        <f>IF(A19="", "", SUMIFS('إدخال المبالغ والتوزيع الآلي'!$F:$F, 'إدخال المبالغ والتوزيع الآلي'!$A:$A, A19, 'إدخال المبالغ والتوزيع الآلي'!$E:$E, "✔ " &amp; "9542*"))</f>
        <v>0</v>
      </c>
      <c r="F19" s="14">
        <f>IF(A19="", "", SUMIFS('إدخال المبالغ والتوزيع الآلي'!$F:$F, 'إدخال المبالغ والتوزيع الآلي'!$A:$A, A19, 'إدخال المبالغ والتوزيع الآلي'!$E:$E, "✔ " &amp; "9549*"))</f>
        <v>0</v>
      </c>
    </row>
    <row r="20" spans="1:6" ht="15" customHeight="1" x14ac:dyDescent="0.2">
      <c r="A20" s="7" t="s">
        <v>552</v>
      </c>
      <c r="B20" s="8" t="s">
        <v>553</v>
      </c>
      <c r="C20" s="13">
        <f>IF(A20="", "", SUMIFS('إدخال المبالغ والتوزيع الآلي'!$F:$F, 'إدخال المبالغ والتوزيع الآلي'!$A:$A, A20, 'إدخال المبالغ والتوزيع الآلي'!$E:$E, "✔ " &amp; "9540*"))</f>
        <v>0</v>
      </c>
      <c r="D20" s="13">
        <f>IF(A20="", "", SUMIFS('إدخال المبالغ والتوزيع الآلي'!$F:$F, 'إدخال المبالغ والتوزيع الآلي'!$A:$A, A20, 'إدخال المبالغ والتوزيع الآلي'!$E:$E, "✔ " &amp; "9541*"))</f>
        <v>0</v>
      </c>
      <c r="E20" s="13">
        <f>IF(A20="", "", SUMIFS('إدخال المبالغ والتوزيع الآلي'!$F:$F, 'إدخال المبالغ والتوزيع الآلي'!$A:$A, A20, 'إدخال المبالغ والتوزيع الآلي'!$E:$E, "✔ " &amp; "9542*"))</f>
        <v>0</v>
      </c>
      <c r="F20" s="13">
        <f>IF(A20="", "", SUMIFS('إدخال المبالغ والتوزيع الآلي'!$F:$F, 'إدخال المبالغ والتوزيع الآلي'!$A:$A, A20, 'إدخال المبالغ والتوزيع الآلي'!$E:$E, "✔ " &amp; "9549*"))</f>
        <v>0</v>
      </c>
    </row>
    <row r="21" spans="1:6" ht="15" customHeight="1" x14ac:dyDescent="0.2">
      <c r="A21" s="10" t="s">
        <v>554</v>
      </c>
      <c r="B21" s="11" t="s">
        <v>555</v>
      </c>
      <c r="C21" s="14">
        <f>IF(A21="", "", SUMIFS('إدخال المبالغ والتوزيع الآلي'!$F:$F, 'إدخال المبالغ والتوزيع الآلي'!$A:$A, A21, 'إدخال المبالغ والتوزيع الآلي'!$E:$E, "✔ " &amp; "9540*"))</f>
        <v>0</v>
      </c>
      <c r="D21" s="14">
        <f>IF(A21="", "", SUMIFS('إدخال المبالغ والتوزيع الآلي'!$F:$F, 'إدخال المبالغ والتوزيع الآلي'!$A:$A, A21, 'إدخال المبالغ والتوزيع الآلي'!$E:$E, "✔ " &amp; "9541*"))</f>
        <v>0</v>
      </c>
      <c r="E21" s="14">
        <f>IF(A21="", "", SUMIFS('إدخال المبالغ والتوزيع الآلي'!$F:$F, 'إدخال المبالغ والتوزيع الآلي'!$A:$A, A21, 'إدخال المبالغ والتوزيع الآلي'!$E:$E, "✔ " &amp; "9542*"))</f>
        <v>0</v>
      </c>
      <c r="F21" s="14">
        <f>IF(A21="", "", SUMIFS('إدخال المبالغ والتوزيع الآلي'!$F:$F, 'إدخال المبالغ والتوزيع الآلي'!$A:$A, A21, 'إدخال المبالغ والتوزيع الآلي'!$E:$E, "✔ " &amp; "9549*"))</f>
        <v>0</v>
      </c>
    </row>
    <row r="22" spans="1:6" ht="15" customHeight="1" x14ac:dyDescent="0.2">
      <c r="A22" s="7" t="s">
        <v>556</v>
      </c>
      <c r="B22" s="8" t="s">
        <v>557</v>
      </c>
      <c r="C22" s="13">
        <f>IF(A22="", "", SUMIFS('إدخال المبالغ والتوزيع الآلي'!$F:$F, 'إدخال المبالغ والتوزيع الآلي'!$A:$A, A22, 'إدخال المبالغ والتوزيع الآلي'!$E:$E, "✔ " &amp; "9540*"))</f>
        <v>0</v>
      </c>
      <c r="D22" s="13">
        <f>IF(A22="", "", SUMIFS('إدخال المبالغ والتوزيع الآلي'!$F:$F, 'إدخال المبالغ والتوزيع الآلي'!$A:$A, A22, 'إدخال المبالغ والتوزيع الآلي'!$E:$E, "✔ " &amp; "9541*"))</f>
        <v>0</v>
      </c>
      <c r="E22" s="13">
        <f>IF(A22="", "", SUMIFS('إدخال المبالغ والتوزيع الآلي'!$F:$F, 'إدخال المبالغ والتوزيع الآلي'!$A:$A, A22, 'إدخال المبالغ والتوزيع الآلي'!$E:$E, "✔ " &amp; "9542*"))</f>
        <v>0</v>
      </c>
      <c r="F22" s="13">
        <f>IF(A22="", "", SUMIFS('إدخال المبالغ والتوزيع الآلي'!$F:$F, 'إدخال المبالغ والتوزيع الآلي'!$A:$A, A22, 'إدخال المبالغ والتوزيع الآلي'!$E:$E, "✔ " &amp; "9549*"))</f>
        <v>0</v>
      </c>
    </row>
    <row r="23" spans="1:6" ht="15" customHeight="1" x14ac:dyDescent="0.2">
      <c r="A23" s="10" t="s">
        <v>525</v>
      </c>
      <c r="B23" s="11" t="s">
        <v>558</v>
      </c>
      <c r="C23" s="14">
        <f>IF(A23="", "", SUMIFS('إدخال المبالغ والتوزيع الآلي'!$F:$F, 'إدخال المبالغ والتوزيع الآلي'!$A:$A, A23, 'إدخال المبالغ والتوزيع الآلي'!$E:$E, "✔ " &amp; "9540*"))</f>
        <v>0</v>
      </c>
      <c r="D23" s="14">
        <f>IF(A23="", "", SUMIFS('إدخال المبالغ والتوزيع الآلي'!$F:$F, 'إدخال المبالغ والتوزيع الآلي'!$A:$A, A23, 'إدخال المبالغ والتوزيع الآلي'!$E:$E, "✔ " &amp; "9541*"))</f>
        <v>0</v>
      </c>
      <c r="E23" s="12">
        <f>IF(A23="", "", SUMIFS('إدخال المبالغ والتوزيع الآلي'!$F:$F, 'إدخال المبالغ والتوزيع الآلي'!$A:$A, A23, 'إدخال المبالغ والتوزيع الآلي'!$E:$E, "✔ " &amp; "9542*"))</f>
        <v>0</v>
      </c>
      <c r="F23" s="14">
        <f>IF(A23="", "", SUMIFS('إدخال المبالغ والتوزيع الآلي'!$F:$F, 'إدخال المبالغ والتوزيع الآلي'!$A:$A, A23, 'إدخال المبالغ والتوزيع الآلي'!$E:$E, "✔ " &amp; "9549*"))</f>
        <v>0</v>
      </c>
    </row>
    <row r="24" spans="1:6" ht="15" customHeight="1" x14ac:dyDescent="0.2">
      <c r="A24" s="7" t="s">
        <v>527</v>
      </c>
      <c r="B24" s="8" t="s">
        <v>559</v>
      </c>
      <c r="C24" s="13">
        <f>IF(A24="", "", SUMIFS('إدخال المبالغ والتوزيع الآلي'!$F:$F, 'إدخال المبالغ والتوزيع الآلي'!$A:$A, A24, 'إدخال المبالغ والتوزيع الآلي'!$E:$E, "✔ " &amp; "9540*"))</f>
        <v>0</v>
      </c>
      <c r="D24" s="13">
        <f>IF(A24="", "", SUMIFS('إدخال المبالغ والتوزيع الآلي'!$F:$F, 'إدخال المبالغ والتوزيع الآلي'!$A:$A, A24, 'إدخال المبالغ والتوزيع الآلي'!$E:$E, "✔ " &amp; "9541*"))</f>
        <v>0</v>
      </c>
      <c r="E24" s="13">
        <f>IF(A24="", "", SUMIFS('إدخال المبالغ والتوزيع الآلي'!$F:$F, 'إدخال المبالغ والتوزيع الآلي'!$A:$A, A24, 'إدخال المبالغ والتوزيع الآلي'!$E:$E, "✔ " &amp; "9542*"))</f>
        <v>0</v>
      </c>
      <c r="F24" s="13">
        <f>IF(A24="", "", SUMIFS('إدخال المبالغ والتوزيع الآلي'!$F:$F, 'إدخال المبالغ والتوزيع الآلي'!$A:$A, A24, 'إدخال المبالغ والتوزيع الآلي'!$E:$E, "✔ " &amp; "9549*"))</f>
        <v>0</v>
      </c>
    </row>
  </sheetData>
  <mergeCells count="4">
    <mergeCell ref="A13:F13"/>
    <mergeCell ref="A1:F1"/>
    <mergeCell ref="C3:F3"/>
    <mergeCell ref="A5:F5"/>
  </mergeCells>
  <pageMargins left="0.75" right="0.75" top="1" bottom="1" header="0.5" footer="0.5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E24"/>
  <sheetViews>
    <sheetView rightToLeft="1" workbookViewId="0"/>
  </sheetViews>
  <sheetFormatPr defaultRowHeight="13.5" x14ac:dyDescent="0.15"/>
  <cols>
    <col min="1" max="1" width="12.01171875" style="15" customWidth="1"/>
    <col min="2" max="2" width="48.0546875" style="15" customWidth="1"/>
    <col min="3" max="5" width="24.02734375" style="15" customWidth="1"/>
  </cols>
  <sheetData>
    <row r="1" spans="1:5" x14ac:dyDescent="0.15">
      <c r="A1" s="37" t="s">
        <v>592</v>
      </c>
      <c r="B1" s="33"/>
      <c r="C1" s="33"/>
      <c r="D1" s="33"/>
      <c r="E1" s="33"/>
    </row>
    <row r="3" spans="1:5" ht="14.25" customHeight="1" x14ac:dyDescent="0.2">
      <c r="A3" s="16" t="s">
        <v>78</v>
      </c>
      <c r="B3" s="16" t="s">
        <v>79</v>
      </c>
      <c r="C3" s="40" t="s">
        <v>593</v>
      </c>
      <c r="D3" s="33"/>
      <c r="E3" s="33"/>
    </row>
    <row r="4" spans="1:5" ht="39.950000000000003" customHeight="1" x14ac:dyDescent="0.2">
      <c r="A4" s="6"/>
      <c r="B4" s="6"/>
      <c r="C4" s="1" t="s">
        <v>594</v>
      </c>
      <c r="D4" s="1" t="s">
        <v>595</v>
      </c>
      <c r="E4" s="1" t="s">
        <v>596</v>
      </c>
    </row>
    <row r="5" spans="1:5" x14ac:dyDescent="0.15">
      <c r="A5" s="39" t="s">
        <v>86</v>
      </c>
      <c r="B5" s="33"/>
      <c r="C5" s="33"/>
      <c r="D5" s="33"/>
      <c r="E5" s="33"/>
    </row>
    <row r="6" spans="1:5" ht="14.25" customHeight="1" x14ac:dyDescent="0.2">
      <c r="A6" s="7" t="s">
        <v>524</v>
      </c>
      <c r="B6" s="8" t="s">
        <v>104</v>
      </c>
      <c r="C6" s="9">
        <f>IF(A6="", "", SUMIFS('إدخال المبالغ والتوزيع الآلي'!$F:$F, 'إدخال المبالغ والتوزيع الآلي'!$A:$A, A6, 'إدخال المبالغ والتوزيع الآلي'!$E:$E, "✔ " &amp; "9550*"))</f>
        <v>0</v>
      </c>
      <c r="D6" s="9">
        <f>IF(A6="", "", SUMIFS('إدخال المبالغ والتوزيع الآلي'!$F:$F, 'إدخال المبالغ والتوزيع الآلي'!$A:$A, A6, 'إدخال المبالغ والتوزيع الآلي'!$E:$E, "✔ " &amp; "9551*"))</f>
        <v>0</v>
      </c>
      <c r="E6" s="9">
        <f>IF(A6="", "", SUMIFS('إدخال المبالغ والتوزيع الآلي'!$F:$F, 'إدخال المبالغ والتوزيع الآلي'!$A:$A, A6, 'إدخال المبالغ والتوزيع الآلي'!$E:$E, "✔ " &amp; "9552*"))</f>
        <v>0</v>
      </c>
    </row>
    <row r="7" spans="1:5" ht="14.25" customHeight="1" x14ac:dyDescent="0.2">
      <c r="A7" s="10" t="s">
        <v>525</v>
      </c>
      <c r="B7" s="11" t="s">
        <v>526</v>
      </c>
      <c r="C7" s="12">
        <f>IF(A7="", "", SUMIFS('إدخال المبالغ والتوزيع الآلي'!$F:$F, 'إدخال المبالغ والتوزيع الآلي'!$A:$A, A7, 'إدخال المبالغ والتوزيع الآلي'!$E:$E, "✔ " &amp; "9550*"))</f>
        <v>0</v>
      </c>
      <c r="D7" s="12">
        <f>IF(A7="", "", SUMIFS('إدخال المبالغ والتوزيع الآلي'!$F:$F, 'إدخال المبالغ والتوزيع الآلي'!$A:$A, A7, 'إدخال المبالغ والتوزيع الآلي'!$E:$E, "✔ " &amp; "9551*"))</f>
        <v>0</v>
      </c>
      <c r="E7" s="12">
        <f>IF(A7="", "", SUMIFS('إدخال المبالغ والتوزيع الآلي'!$F:$F, 'إدخال المبالغ والتوزيع الآلي'!$A:$A, A7, 'إدخال المبالغ والتوزيع الآلي'!$E:$E, "✔ " &amp; "9552*"))</f>
        <v>0</v>
      </c>
    </row>
    <row r="8" spans="1:5" ht="14.25" customHeight="1" x14ac:dyDescent="0.2">
      <c r="A8" s="7" t="s">
        <v>527</v>
      </c>
      <c r="B8" s="8" t="s">
        <v>528</v>
      </c>
      <c r="C8" s="9">
        <f>IF(A8="", "", SUMIFS('إدخال المبالغ والتوزيع الآلي'!$F:$F, 'إدخال المبالغ والتوزيع الآلي'!$A:$A, A8, 'إدخال المبالغ والتوزيع الآلي'!$E:$E, "✔ " &amp; "9550*"))</f>
        <v>0</v>
      </c>
      <c r="D8" s="9">
        <f>IF(A8="", "", SUMIFS('إدخال المبالغ والتوزيع الآلي'!$F:$F, 'إدخال المبالغ والتوزيع الآلي'!$A:$A, A8, 'إدخال المبالغ والتوزيع الآلي'!$E:$E, "✔ " &amp; "9551*"))</f>
        <v>0</v>
      </c>
      <c r="E8" s="9">
        <f>IF(A8="", "", SUMIFS('إدخال المبالغ والتوزيع الآلي'!$F:$F, 'إدخال المبالغ والتوزيع الآلي'!$A:$A, A8, 'إدخال المبالغ والتوزيع الآلي'!$E:$E, "✔ " &amp; "9552*"))</f>
        <v>0</v>
      </c>
    </row>
    <row r="9" spans="1:5" ht="14.25" customHeight="1" x14ac:dyDescent="0.2">
      <c r="A9" s="10" t="s">
        <v>535</v>
      </c>
      <c r="B9" s="11" t="s">
        <v>536</v>
      </c>
      <c r="C9" s="12">
        <f>IF(A9="", "", SUMIFS('إدخال المبالغ والتوزيع الآلي'!$F:$F, 'إدخال المبالغ والتوزيع الآلي'!$A:$A, A9, 'إدخال المبالغ والتوزيع الآلي'!$E:$E, "✔ " &amp; "9550*"))</f>
        <v>0</v>
      </c>
      <c r="D9" s="12">
        <f>IF(A9="", "", SUMIFS('إدخال المبالغ والتوزيع الآلي'!$F:$F, 'إدخال المبالغ والتوزيع الآلي'!$A:$A, A9, 'إدخال المبالغ والتوزيع الآلي'!$E:$E, "✔ " &amp; "9551*"))</f>
        <v>0</v>
      </c>
      <c r="E9" s="12">
        <f>IF(A9="", "", SUMIFS('إدخال المبالغ والتوزيع الآلي'!$F:$F, 'إدخال المبالغ والتوزيع الآلي'!$A:$A, A9, 'إدخال المبالغ والتوزيع الآلي'!$E:$E, "✔ " &amp; "9552*"))</f>
        <v>0</v>
      </c>
    </row>
    <row r="10" spans="1:5" ht="14.25" customHeight="1" x14ac:dyDescent="0.2">
      <c r="A10" s="7" t="s">
        <v>537</v>
      </c>
      <c r="B10" s="8" t="s">
        <v>538</v>
      </c>
      <c r="C10" s="9">
        <f>IF(A10="", "", SUMIFS('إدخال المبالغ والتوزيع الآلي'!$F:$F, 'إدخال المبالغ والتوزيع الآلي'!$A:$A, A10, 'إدخال المبالغ والتوزيع الآلي'!$E:$E, "✔ " &amp; "9550*"))</f>
        <v>0</v>
      </c>
      <c r="D10" s="9">
        <f>IF(A10="", "", SUMIFS('إدخال المبالغ والتوزيع الآلي'!$F:$F, 'إدخال المبالغ والتوزيع الآلي'!$A:$A, A10, 'إدخال المبالغ والتوزيع الآلي'!$E:$E, "✔ " &amp; "9551*"))</f>
        <v>0</v>
      </c>
      <c r="E10" s="9">
        <f>IF(A10="", "", SUMIFS('إدخال المبالغ والتوزيع الآلي'!$F:$F, 'إدخال المبالغ والتوزيع الآلي'!$A:$A, A10, 'إدخال المبالغ والتوزيع الآلي'!$E:$E, "✔ " &amp; "9552*"))</f>
        <v>0</v>
      </c>
    </row>
    <row r="11" spans="1:5" ht="14.25" customHeight="1" x14ac:dyDescent="0.2">
      <c r="A11" s="10" t="s">
        <v>539</v>
      </c>
      <c r="B11" s="11" t="s">
        <v>540</v>
      </c>
      <c r="C11" s="12">
        <f>IF(A11="", "", SUMIFS('إدخال المبالغ والتوزيع الآلي'!$F:$F, 'إدخال المبالغ والتوزيع الآلي'!$A:$A, A11, 'إدخال المبالغ والتوزيع الآلي'!$E:$E, "✔ " &amp; "9550*"))</f>
        <v>0</v>
      </c>
      <c r="D11" s="12">
        <f>IF(A11="", "", SUMIFS('إدخال المبالغ والتوزيع الآلي'!$F:$F, 'إدخال المبالغ والتوزيع الآلي'!$A:$A, A11, 'إدخال المبالغ والتوزيع الآلي'!$E:$E, "✔ " &amp; "9551*"))</f>
        <v>0</v>
      </c>
      <c r="E11" s="12">
        <f>IF(A11="", "", SUMIFS('إدخال المبالغ والتوزيع الآلي'!$F:$F, 'إدخال المبالغ والتوزيع الآلي'!$A:$A, A11, 'إدخال المبالغ والتوزيع الآلي'!$E:$E, "✔ " &amp; "9552*"))</f>
        <v>0</v>
      </c>
    </row>
    <row r="12" spans="1:5" ht="14.25" customHeight="1" x14ac:dyDescent="0.2">
      <c r="A12" s="7" t="s">
        <v>541</v>
      </c>
      <c r="B12" s="8" t="s">
        <v>542</v>
      </c>
      <c r="C12" s="9">
        <f>IF(A12="", "", SUMIFS('إدخال المبالغ والتوزيع الآلي'!$F:$F, 'إدخال المبالغ والتوزيع الآلي'!$A:$A, A12, 'إدخال المبالغ والتوزيع الآلي'!$E:$E, "✔ " &amp; "9550*"))</f>
        <v>0</v>
      </c>
      <c r="D12" s="9">
        <f>IF(A12="", "", SUMIFS('إدخال المبالغ والتوزيع الآلي'!$F:$F, 'إدخال المبالغ والتوزيع الآلي'!$A:$A, A12, 'إدخال المبالغ والتوزيع الآلي'!$E:$E, "✔ " &amp; "9551*"))</f>
        <v>0</v>
      </c>
      <c r="E12" s="9">
        <f>IF(A12="", "", SUMIFS('إدخال المبالغ والتوزيع الآلي'!$F:$F, 'إدخال المبالغ والتوزيع الآلي'!$A:$A, A12, 'إدخال المبالغ والتوزيع الآلي'!$E:$E, "✔ " &amp; "9552*"))</f>
        <v>0</v>
      </c>
    </row>
    <row r="13" spans="1:5" x14ac:dyDescent="0.15">
      <c r="A13" s="39" t="s">
        <v>111</v>
      </c>
      <c r="B13" s="33"/>
      <c r="C13" s="33"/>
      <c r="D13" s="33"/>
      <c r="E13" s="33"/>
    </row>
    <row r="14" spans="1:5" ht="14.25" customHeight="1" x14ac:dyDescent="0.2">
      <c r="A14" s="7" t="s">
        <v>524</v>
      </c>
      <c r="B14" s="8" t="s">
        <v>126</v>
      </c>
      <c r="C14" s="9">
        <f>IF(A14="", "", SUMIFS('إدخال المبالغ والتوزيع الآلي'!$F:$F, 'إدخال المبالغ والتوزيع الآلي'!$A:$A, A14, 'إدخال المبالغ والتوزيع الآلي'!$E:$E, "✔ " &amp; "9550*"))</f>
        <v>0</v>
      </c>
      <c r="D14" s="9">
        <f>IF(A14="", "", SUMIFS('إدخال المبالغ والتوزيع الآلي'!$F:$F, 'إدخال المبالغ والتوزيع الآلي'!$A:$A, A14, 'إدخال المبالغ والتوزيع الآلي'!$E:$E, "✔ " &amp; "9551*"))</f>
        <v>0</v>
      </c>
      <c r="E14" s="9">
        <f>IF(A14="", "", SUMIFS('إدخال المبالغ والتوزيع الآلي'!$F:$F, 'إدخال المبالغ والتوزيع الآلي'!$A:$A, A14, 'إدخال المبالغ والتوزيع الآلي'!$E:$E, "✔ " &amp; "9552*"))</f>
        <v>0</v>
      </c>
    </row>
    <row r="15" spans="1:5" ht="14.25" customHeight="1" x14ac:dyDescent="0.2">
      <c r="A15" s="10" t="s">
        <v>543</v>
      </c>
      <c r="B15" s="11" t="s">
        <v>544</v>
      </c>
      <c r="C15" s="12">
        <f>IF(A15="", "", SUMIFS('إدخال المبالغ والتوزيع الآلي'!$F:$F, 'إدخال المبالغ والتوزيع الآلي'!$A:$A, A15, 'إدخال المبالغ والتوزيع الآلي'!$E:$E, "✔ " &amp; "9550*"))</f>
        <v>0</v>
      </c>
      <c r="D15" s="12">
        <f>IF(A15="", "", SUMIFS('إدخال المبالغ والتوزيع الآلي'!$F:$F, 'إدخال المبالغ والتوزيع الآلي'!$A:$A, A15, 'إدخال المبالغ والتوزيع الآلي'!$E:$E, "✔ " &amp; "9551*"))</f>
        <v>0</v>
      </c>
      <c r="E15" s="12">
        <f>IF(A15="", "", SUMIFS('إدخال المبالغ والتوزيع الآلي'!$F:$F, 'إدخال المبالغ والتوزيع الآلي'!$A:$A, A15, 'إدخال المبالغ والتوزيع الآلي'!$E:$E, "✔ " &amp; "9552*"))</f>
        <v>0</v>
      </c>
    </row>
    <row r="16" spans="1:5" ht="14.25" customHeight="1" x14ac:dyDescent="0.2">
      <c r="A16" s="7" t="s">
        <v>545</v>
      </c>
      <c r="B16" s="8" t="s">
        <v>68</v>
      </c>
      <c r="C16" s="9">
        <f>IF(A16="", "", SUMIFS('إدخال المبالغ والتوزيع الآلي'!$F:$F, 'إدخال المبالغ والتوزيع الآلي'!$A:$A, A16, 'إدخال المبالغ والتوزيع الآلي'!$E:$E, "✔ " &amp; "9550*"))</f>
        <v>0</v>
      </c>
      <c r="D16" s="9">
        <f>IF(A16="", "", SUMIFS('إدخال المبالغ والتوزيع الآلي'!$F:$F, 'إدخال المبالغ والتوزيع الآلي'!$A:$A, A16, 'إدخال المبالغ والتوزيع الآلي'!$E:$E, "✔ " &amp; "9551*"))</f>
        <v>0</v>
      </c>
      <c r="E16" s="9">
        <f>IF(A16="", "", SUMIFS('إدخال المبالغ والتوزيع الآلي'!$F:$F, 'إدخال المبالغ والتوزيع الآلي'!$A:$A, A16, 'إدخال المبالغ والتوزيع الآلي'!$E:$E, "✔ " &amp; "9552*"))</f>
        <v>0</v>
      </c>
    </row>
    <row r="17" spans="1:5" ht="14.25" customHeight="1" x14ac:dyDescent="0.2">
      <c r="A17" s="10" t="s">
        <v>546</v>
      </c>
      <c r="B17" s="11" t="s">
        <v>547</v>
      </c>
      <c r="C17" s="12">
        <f>IF(A17="", "", SUMIFS('إدخال المبالغ والتوزيع الآلي'!$F:$F, 'إدخال المبالغ والتوزيع الآلي'!$A:$A, A17, 'إدخال المبالغ والتوزيع الآلي'!$E:$E, "✔ " &amp; "9550*"))</f>
        <v>0</v>
      </c>
      <c r="D17" s="12">
        <f>IF(A17="", "", SUMIFS('إدخال المبالغ والتوزيع الآلي'!$F:$F, 'إدخال المبالغ والتوزيع الآلي'!$A:$A, A17, 'إدخال المبالغ والتوزيع الآلي'!$E:$E, "✔ " &amp; "9551*"))</f>
        <v>0</v>
      </c>
      <c r="E17" s="12">
        <f>IF(A17="", "", SUMIFS('إدخال المبالغ والتوزيع الآلي'!$F:$F, 'إدخال المبالغ والتوزيع الآلي'!$A:$A, A17, 'إدخال المبالغ والتوزيع الآلي'!$E:$E, "✔ " &amp; "9552*"))</f>
        <v>0</v>
      </c>
    </row>
    <row r="18" spans="1:5" ht="14.25" customHeight="1" x14ac:dyDescent="0.2">
      <c r="A18" s="7" t="s">
        <v>548</v>
      </c>
      <c r="B18" s="8" t="s">
        <v>549</v>
      </c>
      <c r="C18" s="9">
        <f>IF(A18="", "", SUMIFS('إدخال المبالغ والتوزيع الآلي'!$F:$F, 'إدخال المبالغ والتوزيع الآلي'!$A:$A, A18, 'إدخال المبالغ والتوزيع الآلي'!$E:$E, "✔ " &amp; "9550*"))</f>
        <v>0</v>
      </c>
      <c r="D18" s="9">
        <f>IF(A18="", "", SUMIFS('إدخال المبالغ والتوزيع الآلي'!$F:$F, 'إدخال المبالغ والتوزيع الآلي'!$A:$A, A18, 'إدخال المبالغ والتوزيع الآلي'!$E:$E, "✔ " &amp; "9551*"))</f>
        <v>0</v>
      </c>
      <c r="E18" s="9">
        <f>IF(A18="", "", SUMIFS('إدخال المبالغ والتوزيع الآلي'!$F:$F, 'إدخال المبالغ والتوزيع الآلي'!$A:$A, A18, 'إدخال المبالغ والتوزيع الآلي'!$E:$E, "✔ " &amp; "9552*"))</f>
        <v>0</v>
      </c>
    </row>
    <row r="19" spans="1:5" ht="14.25" customHeight="1" x14ac:dyDescent="0.2">
      <c r="A19" s="10" t="s">
        <v>550</v>
      </c>
      <c r="B19" s="11" t="s">
        <v>551</v>
      </c>
      <c r="C19" s="12">
        <f>IF(A19="", "", SUMIFS('إدخال المبالغ والتوزيع الآلي'!$F:$F, 'إدخال المبالغ والتوزيع الآلي'!$A:$A, A19, 'إدخال المبالغ والتوزيع الآلي'!$E:$E, "✔ " &amp; "9550*"))</f>
        <v>0</v>
      </c>
      <c r="D19" s="12">
        <f>IF(A19="", "", SUMIFS('إدخال المبالغ والتوزيع الآلي'!$F:$F, 'إدخال المبالغ والتوزيع الآلي'!$A:$A, A19, 'إدخال المبالغ والتوزيع الآلي'!$E:$E, "✔ " &amp; "9551*"))</f>
        <v>0</v>
      </c>
      <c r="E19" s="12">
        <f>IF(A19="", "", SUMIFS('إدخال المبالغ والتوزيع الآلي'!$F:$F, 'إدخال المبالغ والتوزيع الآلي'!$A:$A, A19, 'إدخال المبالغ والتوزيع الآلي'!$E:$E, "✔ " &amp; "9552*"))</f>
        <v>0</v>
      </c>
    </row>
    <row r="20" spans="1:5" ht="14.25" customHeight="1" x14ac:dyDescent="0.2">
      <c r="A20" s="7" t="s">
        <v>552</v>
      </c>
      <c r="B20" s="8" t="s">
        <v>553</v>
      </c>
      <c r="C20" s="9">
        <f>IF(A20="", "", SUMIFS('إدخال المبالغ والتوزيع الآلي'!$F:$F, 'إدخال المبالغ والتوزيع الآلي'!$A:$A, A20, 'إدخال المبالغ والتوزيع الآلي'!$E:$E, "✔ " &amp; "9550*"))</f>
        <v>0</v>
      </c>
      <c r="D20" s="9">
        <f>IF(A20="", "", SUMIFS('إدخال المبالغ والتوزيع الآلي'!$F:$F, 'إدخال المبالغ والتوزيع الآلي'!$A:$A, A20, 'إدخال المبالغ والتوزيع الآلي'!$E:$E, "✔ " &amp; "9551*"))</f>
        <v>0</v>
      </c>
      <c r="E20" s="9">
        <f>IF(A20="", "", SUMIFS('إدخال المبالغ والتوزيع الآلي'!$F:$F, 'إدخال المبالغ والتوزيع الآلي'!$A:$A, A20, 'إدخال المبالغ والتوزيع الآلي'!$E:$E, "✔ " &amp; "9552*"))</f>
        <v>0</v>
      </c>
    </row>
    <row r="21" spans="1:5" ht="14.25" customHeight="1" x14ac:dyDescent="0.2">
      <c r="A21" s="10" t="s">
        <v>554</v>
      </c>
      <c r="B21" s="11" t="s">
        <v>555</v>
      </c>
      <c r="C21" s="12">
        <f>IF(A21="", "", SUMIFS('إدخال المبالغ والتوزيع الآلي'!$F:$F, 'إدخال المبالغ والتوزيع الآلي'!$A:$A, A21, 'إدخال المبالغ والتوزيع الآلي'!$E:$E, "✔ " &amp; "9550*"))</f>
        <v>0</v>
      </c>
      <c r="D21" s="12">
        <f>IF(A21="", "", SUMIFS('إدخال المبالغ والتوزيع الآلي'!$F:$F, 'إدخال المبالغ والتوزيع الآلي'!$A:$A, A21, 'إدخال المبالغ والتوزيع الآلي'!$E:$E, "✔ " &amp; "9551*"))</f>
        <v>0</v>
      </c>
      <c r="E21" s="12">
        <f>IF(A21="", "", SUMIFS('إدخال المبالغ والتوزيع الآلي'!$F:$F, 'إدخال المبالغ والتوزيع الآلي'!$A:$A, A21, 'إدخال المبالغ والتوزيع الآلي'!$E:$E, "✔ " &amp; "9552*"))</f>
        <v>0</v>
      </c>
    </row>
    <row r="22" spans="1:5" ht="14.25" customHeight="1" x14ac:dyDescent="0.2">
      <c r="A22" s="7" t="s">
        <v>556</v>
      </c>
      <c r="B22" s="8" t="s">
        <v>557</v>
      </c>
      <c r="C22" s="9">
        <f>IF(A22="", "", SUMIFS('إدخال المبالغ والتوزيع الآلي'!$F:$F, 'إدخال المبالغ والتوزيع الآلي'!$A:$A, A22, 'إدخال المبالغ والتوزيع الآلي'!$E:$E, "✔ " &amp; "9550*"))</f>
        <v>0</v>
      </c>
      <c r="D22" s="9">
        <f>IF(A22="", "", SUMIFS('إدخال المبالغ والتوزيع الآلي'!$F:$F, 'إدخال المبالغ والتوزيع الآلي'!$A:$A, A22, 'إدخال المبالغ والتوزيع الآلي'!$E:$E, "✔ " &amp; "9551*"))</f>
        <v>0</v>
      </c>
      <c r="E22" s="9">
        <f>IF(A22="", "", SUMIFS('إدخال المبالغ والتوزيع الآلي'!$F:$F, 'إدخال المبالغ والتوزيع الآلي'!$A:$A, A22, 'إدخال المبالغ والتوزيع الآلي'!$E:$E, "✔ " &amp; "9552*"))</f>
        <v>0</v>
      </c>
    </row>
    <row r="23" spans="1:5" ht="14.25" customHeight="1" x14ac:dyDescent="0.2">
      <c r="A23" s="10" t="s">
        <v>525</v>
      </c>
      <c r="B23" s="11" t="s">
        <v>558</v>
      </c>
      <c r="C23" s="12">
        <f>IF(A23="", "", SUMIFS('إدخال المبالغ والتوزيع الآلي'!$F:$F, 'إدخال المبالغ والتوزيع الآلي'!$A:$A, A23, 'إدخال المبالغ والتوزيع الآلي'!$E:$E, "✔ " &amp; "9550*"))</f>
        <v>0</v>
      </c>
      <c r="D23" s="12">
        <f>IF(A23="", "", SUMIFS('إدخال المبالغ والتوزيع الآلي'!$F:$F, 'إدخال المبالغ والتوزيع الآلي'!$A:$A, A23, 'إدخال المبالغ والتوزيع الآلي'!$E:$E, "✔ " &amp; "9551*"))</f>
        <v>0</v>
      </c>
      <c r="E23" s="12">
        <f>IF(A23="", "", SUMIFS('إدخال المبالغ والتوزيع الآلي'!$F:$F, 'إدخال المبالغ والتوزيع الآلي'!$A:$A, A23, 'إدخال المبالغ والتوزيع الآلي'!$E:$E, "✔ " &amp; "9552*"))</f>
        <v>0</v>
      </c>
    </row>
    <row r="24" spans="1:5" ht="14.25" customHeight="1" x14ac:dyDescent="0.2">
      <c r="A24" s="7" t="s">
        <v>527</v>
      </c>
      <c r="B24" s="8" t="s">
        <v>559</v>
      </c>
      <c r="C24" s="9">
        <f>IF(A24="", "", SUMIFS('إدخال المبالغ والتوزيع الآلي'!$F:$F, 'إدخال المبالغ والتوزيع الآلي'!$A:$A, A24, 'إدخال المبالغ والتوزيع الآلي'!$E:$E, "✔ " &amp; "9550*"))</f>
        <v>0</v>
      </c>
      <c r="D24" s="9">
        <f>IF(A24="", "", SUMIFS('إدخال المبالغ والتوزيع الآلي'!$F:$F, 'إدخال المبالغ والتوزيع الآلي'!$A:$A, A24, 'إدخال المبالغ والتوزيع الآلي'!$E:$E, "✔ " &amp; "9551*"))</f>
        <v>0</v>
      </c>
      <c r="E24" s="9">
        <f>IF(A24="", "", SUMIFS('إدخال المبالغ والتوزيع الآلي'!$F:$F, 'إدخال المبالغ والتوزيع الآلي'!$A:$A, A24, 'إدخال المبالغ والتوزيع الآلي'!$E:$E, "✔ " &amp; "9552*"))</f>
        <v>0</v>
      </c>
    </row>
  </sheetData>
  <mergeCells count="4">
    <mergeCell ref="A5:E5"/>
    <mergeCell ref="A1:E1"/>
    <mergeCell ref="C3:E3"/>
    <mergeCell ref="A13:E13"/>
  </mergeCells>
  <pageMargins left="0.75" right="0.75" top="1" bottom="1" header="0.5" footer="0.5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F24"/>
  <sheetViews>
    <sheetView rightToLeft="1" workbookViewId="0"/>
  </sheetViews>
  <sheetFormatPr defaultRowHeight="13.5" x14ac:dyDescent="0.15"/>
  <cols>
    <col min="1" max="1" width="12.01171875" style="15" customWidth="1"/>
    <col min="2" max="2" width="48.0546875" style="15" customWidth="1"/>
    <col min="3" max="6" width="24.02734375" style="15" customWidth="1"/>
  </cols>
  <sheetData>
    <row r="1" spans="1:6" x14ac:dyDescent="0.15">
      <c r="A1" s="37" t="s">
        <v>597</v>
      </c>
      <c r="B1" s="33"/>
      <c r="C1" s="33"/>
      <c r="D1" s="33"/>
      <c r="E1" s="33"/>
      <c r="F1" s="33"/>
    </row>
    <row r="3" spans="1:6" ht="14.25" customHeight="1" x14ac:dyDescent="0.2">
      <c r="A3" s="16" t="s">
        <v>78</v>
      </c>
      <c r="B3" s="16" t="s">
        <v>79</v>
      </c>
      <c r="C3" s="40" t="s">
        <v>598</v>
      </c>
      <c r="D3" s="33"/>
      <c r="E3" s="33"/>
      <c r="F3" s="33"/>
    </row>
    <row r="4" spans="1:6" ht="39.950000000000003" customHeight="1" x14ac:dyDescent="0.2">
      <c r="A4" s="6"/>
      <c r="B4" s="6"/>
      <c r="C4" s="1" t="s">
        <v>599</v>
      </c>
      <c r="D4" s="1" t="s">
        <v>600</v>
      </c>
      <c r="E4" s="1" t="s">
        <v>601</v>
      </c>
      <c r="F4" s="1" t="s">
        <v>602</v>
      </c>
    </row>
    <row r="5" spans="1:6" x14ac:dyDescent="0.15">
      <c r="A5" s="39" t="s">
        <v>86</v>
      </c>
      <c r="B5" s="33"/>
      <c r="C5" s="33"/>
      <c r="D5" s="33"/>
      <c r="E5" s="33"/>
      <c r="F5" s="33"/>
    </row>
    <row r="6" spans="1:6" ht="15" customHeight="1" x14ac:dyDescent="0.2">
      <c r="A6" s="7" t="s">
        <v>524</v>
      </c>
      <c r="B6" s="8" t="s">
        <v>104</v>
      </c>
      <c r="C6" s="13">
        <f>IF(A6="", "", SUMIFS('إدخال المبالغ والتوزيع الآلي'!$F:$F, 'إدخال المبالغ والتوزيع الآلي'!$A:$A, A6, 'إدخال المبالغ والتوزيع الآلي'!$E:$E, "✔ " &amp; "9560*"))</f>
        <v>0</v>
      </c>
      <c r="D6" s="13">
        <f>IF(A6="", "", SUMIFS('إدخال المبالغ والتوزيع الآلي'!$F:$F, 'إدخال المبالغ والتوزيع الآلي'!$A:$A, A6, 'إدخال المبالغ والتوزيع الآلي'!$E:$E, "✔ " &amp; "9561*"))</f>
        <v>0</v>
      </c>
      <c r="E6" s="13">
        <f>IF(A6="", "", SUMIFS('إدخال المبالغ والتوزيع الآلي'!$F:$F, 'إدخال المبالغ والتوزيع الآلي'!$A:$A, A6, 'إدخال المبالغ والتوزيع الآلي'!$E:$E, "✔ " &amp; "9563*"))</f>
        <v>0</v>
      </c>
      <c r="F6" s="13">
        <f>IF(A6="", "", SUMIFS('إدخال المبالغ والتوزيع الآلي'!$F:$F, 'إدخال المبالغ والتوزيع الآلي'!$A:$A, A6, 'إدخال المبالغ والتوزيع الآلي'!$E:$E, "✔ " &amp; "9564*"))</f>
        <v>0</v>
      </c>
    </row>
    <row r="7" spans="1:6" ht="15" customHeight="1" x14ac:dyDescent="0.2">
      <c r="A7" s="10" t="s">
        <v>525</v>
      </c>
      <c r="B7" s="11" t="s">
        <v>526</v>
      </c>
      <c r="C7" s="14">
        <f>IF(A7="", "", SUMIFS('إدخال المبالغ والتوزيع الآلي'!$F:$F, 'إدخال المبالغ والتوزيع الآلي'!$A:$A, A7, 'إدخال المبالغ والتوزيع الآلي'!$E:$E, "✔ " &amp; "9560*"))</f>
        <v>0</v>
      </c>
      <c r="D7" s="14">
        <f>IF(A7="", "", SUMIFS('إدخال المبالغ والتوزيع الآلي'!$F:$F, 'إدخال المبالغ والتوزيع الآلي'!$A:$A, A7, 'إدخال المبالغ والتوزيع الآلي'!$E:$E, "✔ " &amp; "9561*"))</f>
        <v>0</v>
      </c>
      <c r="E7" s="14">
        <f>IF(A7="", "", SUMIFS('إدخال المبالغ والتوزيع الآلي'!$F:$F, 'إدخال المبالغ والتوزيع الآلي'!$A:$A, A7, 'إدخال المبالغ والتوزيع الآلي'!$E:$E, "✔ " &amp; "9563*"))</f>
        <v>0</v>
      </c>
      <c r="F7" s="14">
        <f>IF(A7="", "", SUMIFS('إدخال المبالغ والتوزيع الآلي'!$F:$F, 'إدخال المبالغ والتوزيع الآلي'!$A:$A, A7, 'إدخال المبالغ والتوزيع الآلي'!$E:$E, "✔ " &amp; "9564*"))</f>
        <v>0</v>
      </c>
    </row>
    <row r="8" spans="1:6" ht="15" customHeight="1" x14ac:dyDescent="0.2">
      <c r="A8" s="7" t="s">
        <v>527</v>
      </c>
      <c r="B8" s="8" t="s">
        <v>528</v>
      </c>
      <c r="C8" s="13">
        <f>IF(A8="", "", SUMIFS('إدخال المبالغ والتوزيع الآلي'!$F:$F, 'إدخال المبالغ والتوزيع الآلي'!$A:$A, A8, 'إدخال المبالغ والتوزيع الآلي'!$E:$E, "✔ " &amp; "9560*"))</f>
        <v>0</v>
      </c>
      <c r="D8" s="13">
        <f>IF(A8="", "", SUMIFS('إدخال المبالغ والتوزيع الآلي'!$F:$F, 'إدخال المبالغ والتوزيع الآلي'!$A:$A, A8, 'إدخال المبالغ والتوزيع الآلي'!$E:$E, "✔ " &amp; "9561*"))</f>
        <v>0</v>
      </c>
      <c r="E8" s="13">
        <f>IF(A8="", "", SUMIFS('إدخال المبالغ والتوزيع الآلي'!$F:$F, 'إدخال المبالغ والتوزيع الآلي'!$A:$A, A8, 'إدخال المبالغ والتوزيع الآلي'!$E:$E, "✔ " &amp; "9563*"))</f>
        <v>0</v>
      </c>
      <c r="F8" s="13">
        <f>IF(A8="", "", SUMIFS('إدخال المبالغ والتوزيع الآلي'!$F:$F, 'إدخال المبالغ والتوزيع الآلي'!$A:$A, A8, 'إدخال المبالغ والتوزيع الآلي'!$E:$E, "✔ " &amp; "9564*"))</f>
        <v>0</v>
      </c>
    </row>
    <row r="9" spans="1:6" ht="15" customHeight="1" x14ac:dyDescent="0.2">
      <c r="A9" s="10" t="s">
        <v>535</v>
      </c>
      <c r="B9" s="11" t="s">
        <v>536</v>
      </c>
      <c r="C9" s="14">
        <f>IF(A9="", "", SUMIFS('إدخال المبالغ والتوزيع الآلي'!$F:$F, 'إدخال المبالغ والتوزيع الآلي'!$A:$A, A9, 'إدخال المبالغ والتوزيع الآلي'!$E:$E, "✔ " &amp; "9560*"))</f>
        <v>0</v>
      </c>
      <c r="D9" s="14">
        <f>IF(A9="", "", SUMIFS('إدخال المبالغ والتوزيع الآلي'!$F:$F, 'إدخال المبالغ والتوزيع الآلي'!$A:$A, A9, 'إدخال المبالغ والتوزيع الآلي'!$E:$E, "✔ " &amp; "9561*"))</f>
        <v>0</v>
      </c>
      <c r="E9" s="14">
        <f>IF(A9="", "", SUMIFS('إدخال المبالغ والتوزيع الآلي'!$F:$F, 'إدخال المبالغ والتوزيع الآلي'!$A:$A, A9, 'إدخال المبالغ والتوزيع الآلي'!$E:$E, "✔ " &amp; "9563*"))</f>
        <v>0</v>
      </c>
      <c r="F9" s="14">
        <f>IF(A9="", "", SUMIFS('إدخال المبالغ والتوزيع الآلي'!$F:$F, 'إدخال المبالغ والتوزيع الآلي'!$A:$A, A9, 'إدخال المبالغ والتوزيع الآلي'!$E:$E, "✔ " &amp; "9564*"))</f>
        <v>0</v>
      </c>
    </row>
    <row r="10" spans="1:6" ht="15" customHeight="1" x14ac:dyDescent="0.2">
      <c r="A10" s="7" t="s">
        <v>537</v>
      </c>
      <c r="B10" s="8" t="s">
        <v>538</v>
      </c>
      <c r="C10" s="13">
        <f>IF(A10="", "", SUMIFS('إدخال المبالغ والتوزيع الآلي'!$F:$F, 'إدخال المبالغ والتوزيع الآلي'!$A:$A, A10, 'إدخال المبالغ والتوزيع الآلي'!$E:$E, "✔ " &amp; "9560*"))</f>
        <v>0</v>
      </c>
      <c r="D10" s="13">
        <f>IF(A10="", "", SUMIFS('إدخال المبالغ والتوزيع الآلي'!$F:$F, 'إدخال المبالغ والتوزيع الآلي'!$A:$A, A10, 'إدخال المبالغ والتوزيع الآلي'!$E:$E, "✔ " &amp; "9561*"))</f>
        <v>0</v>
      </c>
      <c r="E10" s="13">
        <f>IF(A10="", "", SUMIFS('إدخال المبالغ والتوزيع الآلي'!$F:$F, 'إدخال المبالغ والتوزيع الآلي'!$A:$A, A10, 'إدخال المبالغ والتوزيع الآلي'!$E:$E, "✔ " &amp; "9563*"))</f>
        <v>0</v>
      </c>
      <c r="F10" s="13">
        <f>IF(A10="", "", SUMIFS('إدخال المبالغ والتوزيع الآلي'!$F:$F, 'إدخال المبالغ والتوزيع الآلي'!$A:$A, A10, 'إدخال المبالغ والتوزيع الآلي'!$E:$E, "✔ " &amp; "9564*"))</f>
        <v>0</v>
      </c>
    </row>
    <row r="11" spans="1:6" ht="15" customHeight="1" x14ac:dyDescent="0.2">
      <c r="A11" s="10" t="s">
        <v>539</v>
      </c>
      <c r="B11" s="11" t="s">
        <v>540</v>
      </c>
      <c r="C11" s="14">
        <f>IF(A11="", "", SUMIFS('إدخال المبالغ والتوزيع الآلي'!$F:$F, 'إدخال المبالغ والتوزيع الآلي'!$A:$A, A11, 'إدخال المبالغ والتوزيع الآلي'!$E:$E, "✔ " &amp; "9560*"))</f>
        <v>0</v>
      </c>
      <c r="D11" s="14">
        <f>IF(A11="", "", SUMIFS('إدخال المبالغ والتوزيع الآلي'!$F:$F, 'إدخال المبالغ والتوزيع الآلي'!$A:$A, A11, 'إدخال المبالغ والتوزيع الآلي'!$E:$E, "✔ " &amp; "9561*"))</f>
        <v>0</v>
      </c>
      <c r="E11" s="14">
        <f>IF(A11="", "", SUMIFS('إدخال المبالغ والتوزيع الآلي'!$F:$F, 'إدخال المبالغ والتوزيع الآلي'!$A:$A, A11, 'إدخال المبالغ والتوزيع الآلي'!$E:$E, "✔ " &amp; "9563*"))</f>
        <v>0</v>
      </c>
      <c r="F11" s="14">
        <f>IF(A11="", "", SUMIFS('إدخال المبالغ والتوزيع الآلي'!$F:$F, 'إدخال المبالغ والتوزيع الآلي'!$A:$A, A11, 'إدخال المبالغ والتوزيع الآلي'!$E:$E, "✔ " &amp; "9564*"))</f>
        <v>0</v>
      </c>
    </row>
    <row r="12" spans="1:6" ht="15" customHeight="1" x14ac:dyDescent="0.2">
      <c r="A12" s="7" t="s">
        <v>541</v>
      </c>
      <c r="B12" s="8" t="s">
        <v>542</v>
      </c>
      <c r="C12" s="13">
        <f>IF(A12="", "", SUMIFS('إدخال المبالغ والتوزيع الآلي'!$F:$F, 'إدخال المبالغ والتوزيع الآلي'!$A:$A, A12, 'إدخال المبالغ والتوزيع الآلي'!$E:$E, "✔ " &amp; "9560*"))</f>
        <v>0</v>
      </c>
      <c r="D12" s="13">
        <f>IF(A12="", "", SUMIFS('إدخال المبالغ والتوزيع الآلي'!$F:$F, 'إدخال المبالغ والتوزيع الآلي'!$A:$A, A12, 'إدخال المبالغ والتوزيع الآلي'!$E:$E, "✔ " &amp; "9561*"))</f>
        <v>0</v>
      </c>
      <c r="E12" s="13">
        <f>IF(A12="", "", SUMIFS('إدخال المبالغ والتوزيع الآلي'!$F:$F, 'إدخال المبالغ والتوزيع الآلي'!$A:$A, A12, 'إدخال المبالغ والتوزيع الآلي'!$E:$E, "✔ " &amp; "9563*"))</f>
        <v>0</v>
      </c>
      <c r="F12" s="13">
        <f>IF(A12="", "", SUMIFS('إدخال المبالغ والتوزيع الآلي'!$F:$F, 'إدخال المبالغ والتوزيع الآلي'!$A:$A, A12, 'إدخال المبالغ والتوزيع الآلي'!$E:$E, "✔ " &amp; "9564*"))</f>
        <v>0</v>
      </c>
    </row>
    <row r="13" spans="1:6" x14ac:dyDescent="0.15">
      <c r="A13" s="39" t="s">
        <v>111</v>
      </c>
      <c r="B13" s="33"/>
      <c r="C13" s="33"/>
      <c r="D13" s="33"/>
      <c r="E13" s="33"/>
      <c r="F13" s="33"/>
    </row>
    <row r="14" spans="1:6" ht="15" customHeight="1" x14ac:dyDescent="0.2">
      <c r="A14" s="7" t="s">
        <v>524</v>
      </c>
      <c r="B14" s="8" t="s">
        <v>126</v>
      </c>
      <c r="C14" s="13">
        <f>IF(A14="", "", SUMIFS('إدخال المبالغ والتوزيع الآلي'!$F:$F, 'إدخال المبالغ والتوزيع الآلي'!$A:$A, A14, 'إدخال المبالغ والتوزيع الآلي'!$E:$E, "✔ " &amp; "9560*"))</f>
        <v>0</v>
      </c>
      <c r="D14" s="13">
        <f>IF(A14="", "", SUMIFS('إدخال المبالغ والتوزيع الآلي'!$F:$F, 'إدخال المبالغ والتوزيع الآلي'!$A:$A, A14, 'إدخال المبالغ والتوزيع الآلي'!$E:$E, "✔ " &amp; "9561*"))</f>
        <v>0</v>
      </c>
      <c r="E14" s="13">
        <f>IF(A14="", "", SUMIFS('إدخال المبالغ والتوزيع الآلي'!$F:$F, 'إدخال المبالغ والتوزيع الآلي'!$A:$A, A14, 'إدخال المبالغ والتوزيع الآلي'!$E:$E, "✔ " &amp; "9563*"))</f>
        <v>0</v>
      </c>
      <c r="F14" s="13">
        <f>IF(A14="", "", SUMIFS('إدخال المبالغ والتوزيع الآلي'!$F:$F, 'إدخال المبالغ والتوزيع الآلي'!$A:$A, A14, 'إدخال المبالغ والتوزيع الآلي'!$E:$E, "✔ " &amp; "9564*"))</f>
        <v>0</v>
      </c>
    </row>
    <row r="15" spans="1:6" ht="15" customHeight="1" x14ac:dyDescent="0.2">
      <c r="A15" s="10" t="s">
        <v>543</v>
      </c>
      <c r="B15" s="11" t="s">
        <v>544</v>
      </c>
      <c r="C15" s="14">
        <f>IF(A15="", "", SUMIFS('إدخال المبالغ والتوزيع الآلي'!$F:$F, 'إدخال المبالغ والتوزيع الآلي'!$A:$A, A15, 'إدخال المبالغ والتوزيع الآلي'!$E:$E, "✔ " &amp; "9560*"))</f>
        <v>0</v>
      </c>
      <c r="D15" s="14">
        <f>IF(A15="", "", SUMIFS('إدخال المبالغ والتوزيع الآلي'!$F:$F, 'إدخال المبالغ والتوزيع الآلي'!$A:$A, A15, 'إدخال المبالغ والتوزيع الآلي'!$E:$E, "✔ " &amp; "9561*"))</f>
        <v>0</v>
      </c>
      <c r="E15" s="14">
        <f>IF(A15="", "", SUMIFS('إدخال المبالغ والتوزيع الآلي'!$F:$F, 'إدخال المبالغ والتوزيع الآلي'!$A:$A, A15, 'إدخال المبالغ والتوزيع الآلي'!$E:$E, "✔ " &amp; "9563*"))</f>
        <v>0</v>
      </c>
      <c r="F15" s="14">
        <f>IF(A15="", "", SUMIFS('إدخال المبالغ والتوزيع الآلي'!$F:$F, 'إدخال المبالغ والتوزيع الآلي'!$A:$A, A15, 'إدخال المبالغ والتوزيع الآلي'!$E:$E, "✔ " &amp; "9564*"))</f>
        <v>0</v>
      </c>
    </row>
    <row r="16" spans="1:6" ht="15" customHeight="1" x14ac:dyDescent="0.2">
      <c r="A16" s="7" t="s">
        <v>545</v>
      </c>
      <c r="B16" s="8" t="s">
        <v>68</v>
      </c>
      <c r="C16" s="13">
        <f>IF(A16="", "", SUMIFS('إدخال المبالغ والتوزيع الآلي'!$F:$F, 'إدخال المبالغ والتوزيع الآلي'!$A:$A, A16, 'إدخال المبالغ والتوزيع الآلي'!$E:$E, "✔ " &amp; "9560*"))</f>
        <v>0</v>
      </c>
      <c r="D16" s="13">
        <f>IF(A16="", "", SUMIFS('إدخال المبالغ والتوزيع الآلي'!$F:$F, 'إدخال المبالغ والتوزيع الآلي'!$A:$A, A16, 'إدخال المبالغ والتوزيع الآلي'!$E:$E, "✔ " &amp; "9561*"))</f>
        <v>0</v>
      </c>
      <c r="E16" s="13">
        <f>IF(A16="", "", SUMIFS('إدخال المبالغ والتوزيع الآلي'!$F:$F, 'إدخال المبالغ والتوزيع الآلي'!$A:$A, A16, 'إدخال المبالغ والتوزيع الآلي'!$E:$E, "✔ " &amp; "9563*"))</f>
        <v>0</v>
      </c>
      <c r="F16" s="13">
        <f>IF(A16="", "", SUMIFS('إدخال المبالغ والتوزيع الآلي'!$F:$F, 'إدخال المبالغ والتوزيع الآلي'!$A:$A, A16, 'إدخال المبالغ والتوزيع الآلي'!$E:$E, "✔ " &amp; "9564*"))</f>
        <v>0</v>
      </c>
    </row>
    <row r="17" spans="1:6" ht="15" customHeight="1" x14ac:dyDescent="0.2">
      <c r="A17" s="10" t="s">
        <v>546</v>
      </c>
      <c r="B17" s="11" t="s">
        <v>547</v>
      </c>
      <c r="C17" s="14">
        <f>IF(A17="", "", SUMIFS('إدخال المبالغ والتوزيع الآلي'!$F:$F, 'إدخال المبالغ والتوزيع الآلي'!$A:$A, A17, 'إدخال المبالغ والتوزيع الآلي'!$E:$E, "✔ " &amp; "9560*"))</f>
        <v>0</v>
      </c>
      <c r="D17" s="14">
        <f>IF(A17="", "", SUMIFS('إدخال المبالغ والتوزيع الآلي'!$F:$F, 'إدخال المبالغ والتوزيع الآلي'!$A:$A, A17, 'إدخال المبالغ والتوزيع الآلي'!$E:$E, "✔ " &amp; "9561*"))</f>
        <v>0</v>
      </c>
      <c r="E17" s="14">
        <f>IF(A17="", "", SUMIFS('إدخال المبالغ والتوزيع الآلي'!$F:$F, 'إدخال المبالغ والتوزيع الآلي'!$A:$A, A17, 'إدخال المبالغ والتوزيع الآلي'!$E:$E, "✔ " &amp; "9563*"))</f>
        <v>0</v>
      </c>
      <c r="F17" s="14">
        <f>IF(A17="", "", SUMIFS('إدخال المبالغ والتوزيع الآلي'!$F:$F, 'إدخال المبالغ والتوزيع الآلي'!$A:$A, A17, 'إدخال المبالغ والتوزيع الآلي'!$E:$E, "✔ " &amp; "9564*"))</f>
        <v>0</v>
      </c>
    </row>
    <row r="18" spans="1:6" ht="15" customHeight="1" x14ac:dyDescent="0.2">
      <c r="A18" s="7" t="s">
        <v>548</v>
      </c>
      <c r="B18" s="8" t="s">
        <v>549</v>
      </c>
      <c r="C18" s="13">
        <f>IF(A18="", "", SUMIFS('إدخال المبالغ والتوزيع الآلي'!$F:$F, 'إدخال المبالغ والتوزيع الآلي'!$A:$A, A18, 'إدخال المبالغ والتوزيع الآلي'!$E:$E, "✔ " &amp; "9560*"))</f>
        <v>0</v>
      </c>
      <c r="D18" s="13">
        <f>IF(A18="", "", SUMIFS('إدخال المبالغ والتوزيع الآلي'!$F:$F, 'إدخال المبالغ والتوزيع الآلي'!$A:$A, A18, 'إدخال المبالغ والتوزيع الآلي'!$E:$E, "✔ " &amp; "9561*"))</f>
        <v>0</v>
      </c>
      <c r="E18" s="13">
        <f>IF(A18="", "", SUMIFS('إدخال المبالغ والتوزيع الآلي'!$F:$F, 'إدخال المبالغ والتوزيع الآلي'!$A:$A, A18, 'إدخال المبالغ والتوزيع الآلي'!$E:$E, "✔ " &amp; "9563*"))</f>
        <v>0</v>
      </c>
      <c r="F18" s="13">
        <f>IF(A18="", "", SUMIFS('إدخال المبالغ والتوزيع الآلي'!$F:$F, 'إدخال المبالغ والتوزيع الآلي'!$A:$A, A18, 'إدخال المبالغ والتوزيع الآلي'!$E:$E, "✔ " &amp; "9564*"))</f>
        <v>0</v>
      </c>
    </row>
    <row r="19" spans="1:6" ht="15" customHeight="1" x14ac:dyDescent="0.2">
      <c r="A19" s="10" t="s">
        <v>550</v>
      </c>
      <c r="B19" s="11" t="s">
        <v>551</v>
      </c>
      <c r="C19" s="14">
        <f>IF(A19="", "", SUMIFS('إدخال المبالغ والتوزيع الآلي'!$F:$F, 'إدخال المبالغ والتوزيع الآلي'!$A:$A, A19, 'إدخال المبالغ والتوزيع الآلي'!$E:$E, "✔ " &amp; "9560*"))</f>
        <v>0</v>
      </c>
      <c r="D19" s="14">
        <f>IF(A19="", "", SUMIFS('إدخال المبالغ والتوزيع الآلي'!$F:$F, 'إدخال المبالغ والتوزيع الآلي'!$A:$A, A19, 'إدخال المبالغ والتوزيع الآلي'!$E:$E, "✔ " &amp; "9561*"))</f>
        <v>0</v>
      </c>
      <c r="E19" s="14">
        <f>IF(A19="", "", SUMIFS('إدخال المبالغ والتوزيع الآلي'!$F:$F, 'إدخال المبالغ والتوزيع الآلي'!$A:$A, A19, 'إدخال المبالغ والتوزيع الآلي'!$E:$E, "✔ " &amp; "9563*"))</f>
        <v>0</v>
      </c>
      <c r="F19" s="14">
        <f>IF(A19="", "", SUMIFS('إدخال المبالغ والتوزيع الآلي'!$F:$F, 'إدخال المبالغ والتوزيع الآلي'!$A:$A, A19, 'إدخال المبالغ والتوزيع الآلي'!$E:$E, "✔ " &amp; "9564*"))</f>
        <v>0</v>
      </c>
    </row>
    <row r="20" spans="1:6" ht="15" customHeight="1" x14ac:dyDescent="0.2">
      <c r="A20" s="7" t="s">
        <v>552</v>
      </c>
      <c r="B20" s="8" t="s">
        <v>553</v>
      </c>
      <c r="C20" s="13">
        <f>IF(A20="", "", SUMIFS('إدخال المبالغ والتوزيع الآلي'!$F:$F, 'إدخال المبالغ والتوزيع الآلي'!$A:$A, A20, 'إدخال المبالغ والتوزيع الآلي'!$E:$E, "✔ " &amp; "9560*"))</f>
        <v>0</v>
      </c>
      <c r="D20" s="13">
        <f>IF(A20="", "", SUMIFS('إدخال المبالغ والتوزيع الآلي'!$F:$F, 'إدخال المبالغ والتوزيع الآلي'!$A:$A, A20, 'إدخال المبالغ والتوزيع الآلي'!$E:$E, "✔ " &amp; "9561*"))</f>
        <v>0</v>
      </c>
      <c r="E20" s="13">
        <f>IF(A20="", "", SUMIFS('إدخال المبالغ والتوزيع الآلي'!$F:$F, 'إدخال المبالغ والتوزيع الآلي'!$A:$A, A20, 'إدخال المبالغ والتوزيع الآلي'!$E:$E, "✔ " &amp; "9563*"))</f>
        <v>0</v>
      </c>
      <c r="F20" s="13">
        <f>IF(A20="", "", SUMIFS('إدخال المبالغ والتوزيع الآلي'!$F:$F, 'إدخال المبالغ والتوزيع الآلي'!$A:$A, A20, 'إدخال المبالغ والتوزيع الآلي'!$E:$E, "✔ " &amp; "9564*"))</f>
        <v>0</v>
      </c>
    </row>
    <row r="21" spans="1:6" ht="15" customHeight="1" x14ac:dyDescent="0.2">
      <c r="A21" s="10" t="s">
        <v>554</v>
      </c>
      <c r="B21" s="11" t="s">
        <v>555</v>
      </c>
      <c r="C21" s="14">
        <f>IF(A21="", "", SUMIFS('إدخال المبالغ والتوزيع الآلي'!$F:$F, 'إدخال المبالغ والتوزيع الآلي'!$A:$A, A21, 'إدخال المبالغ والتوزيع الآلي'!$E:$E, "✔ " &amp; "9560*"))</f>
        <v>0</v>
      </c>
      <c r="D21" s="14">
        <f>IF(A21="", "", SUMIFS('إدخال المبالغ والتوزيع الآلي'!$F:$F, 'إدخال المبالغ والتوزيع الآلي'!$A:$A, A21, 'إدخال المبالغ والتوزيع الآلي'!$E:$E, "✔ " &amp; "9561*"))</f>
        <v>0</v>
      </c>
      <c r="E21" s="14">
        <f>IF(A21="", "", SUMIFS('إدخال المبالغ والتوزيع الآلي'!$F:$F, 'إدخال المبالغ والتوزيع الآلي'!$A:$A, A21, 'إدخال المبالغ والتوزيع الآلي'!$E:$E, "✔ " &amp; "9563*"))</f>
        <v>0</v>
      </c>
      <c r="F21" s="14">
        <f>IF(A21="", "", SUMIFS('إدخال المبالغ والتوزيع الآلي'!$F:$F, 'إدخال المبالغ والتوزيع الآلي'!$A:$A, A21, 'إدخال المبالغ والتوزيع الآلي'!$E:$E, "✔ " &amp; "9564*"))</f>
        <v>0</v>
      </c>
    </row>
    <row r="22" spans="1:6" ht="15" customHeight="1" x14ac:dyDescent="0.2">
      <c r="A22" s="7" t="s">
        <v>556</v>
      </c>
      <c r="B22" s="8" t="s">
        <v>557</v>
      </c>
      <c r="C22" s="13">
        <f>IF(A22="", "", SUMIFS('إدخال المبالغ والتوزيع الآلي'!$F:$F, 'إدخال المبالغ والتوزيع الآلي'!$A:$A, A22, 'إدخال المبالغ والتوزيع الآلي'!$E:$E, "✔ " &amp; "9560*"))</f>
        <v>0</v>
      </c>
      <c r="D22" s="13">
        <f>IF(A22="", "", SUMIFS('إدخال المبالغ والتوزيع الآلي'!$F:$F, 'إدخال المبالغ والتوزيع الآلي'!$A:$A, A22, 'إدخال المبالغ والتوزيع الآلي'!$E:$E, "✔ " &amp; "9561*"))</f>
        <v>0</v>
      </c>
      <c r="E22" s="13">
        <f>IF(A22="", "", SUMIFS('إدخال المبالغ والتوزيع الآلي'!$F:$F, 'إدخال المبالغ والتوزيع الآلي'!$A:$A, A22, 'إدخال المبالغ والتوزيع الآلي'!$E:$E, "✔ " &amp; "9563*"))</f>
        <v>0</v>
      </c>
      <c r="F22" s="13">
        <f>IF(A22="", "", SUMIFS('إدخال المبالغ والتوزيع الآلي'!$F:$F, 'إدخال المبالغ والتوزيع الآلي'!$A:$A, A22, 'إدخال المبالغ والتوزيع الآلي'!$E:$E, "✔ " &amp; "9564*"))</f>
        <v>0</v>
      </c>
    </row>
    <row r="23" spans="1:6" ht="15" customHeight="1" x14ac:dyDescent="0.2">
      <c r="A23" s="10" t="s">
        <v>525</v>
      </c>
      <c r="B23" s="11" t="s">
        <v>558</v>
      </c>
      <c r="C23" s="14">
        <f>IF(A23="", "", SUMIFS('إدخال المبالغ والتوزيع الآلي'!$F:$F, 'إدخال المبالغ والتوزيع الآلي'!$A:$A, A23, 'إدخال المبالغ والتوزيع الآلي'!$E:$E, "✔ " &amp; "9560*"))</f>
        <v>0</v>
      </c>
      <c r="D23" s="14">
        <f>IF(A23="", "", SUMIFS('إدخال المبالغ والتوزيع الآلي'!$F:$F, 'إدخال المبالغ والتوزيع الآلي'!$A:$A, A23, 'إدخال المبالغ والتوزيع الآلي'!$E:$E, "✔ " &amp; "9561*"))</f>
        <v>0</v>
      </c>
      <c r="E23" s="14">
        <f>IF(A23="", "", SUMIFS('إدخال المبالغ والتوزيع الآلي'!$F:$F, 'إدخال المبالغ والتوزيع الآلي'!$A:$A, A23, 'إدخال المبالغ والتوزيع الآلي'!$E:$E, "✔ " &amp; "9563*"))</f>
        <v>0</v>
      </c>
      <c r="F23" s="14">
        <f>IF(A23="", "", SUMIFS('إدخال المبالغ والتوزيع الآلي'!$F:$F, 'إدخال المبالغ والتوزيع الآلي'!$A:$A, A23, 'إدخال المبالغ والتوزيع الآلي'!$E:$E, "✔ " &amp; "9564*"))</f>
        <v>0</v>
      </c>
    </row>
    <row r="24" spans="1:6" ht="15" customHeight="1" x14ac:dyDescent="0.2">
      <c r="A24" s="7" t="s">
        <v>527</v>
      </c>
      <c r="B24" s="8" t="s">
        <v>559</v>
      </c>
      <c r="C24" s="13">
        <f>IF(A24="", "", SUMIFS('إدخال المبالغ والتوزيع الآلي'!$F:$F, 'إدخال المبالغ والتوزيع الآلي'!$A:$A, A24, 'إدخال المبالغ والتوزيع الآلي'!$E:$E, "✔ " &amp; "9560*"))</f>
        <v>0</v>
      </c>
      <c r="D24" s="13">
        <f>IF(A24="", "", SUMIFS('إدخال المبالغ والتوزيع الآلي'!$F:$F, 'إدخال المبالغ والتوزيع الآلي'!$A:$A, A24, 'إدخال المبالغ والتوزيع الآلي'!$E:$E, "✔ " &amp; "9561*"))</f>
        <v>0</v>
      </c>
      <c r="E24" s="13">
        <f>IF(A24="", "", SUMIFS('إدخال المبالغ والتوزيع الآلي'!$F:$F, 'إدخال المبالغ والتوزيع الآلي'!$A:$A, A24, 'إدخال المبالغ والتوزيع الآلي'!$E:$E, "✔ " &amp; "9563*"))</f>
        <v>0</v>
      </c>
      <c r="F24" s="13">
        <f>IF(A24="", "", SUMIFS('إدخال المبالغ والتوزيع الآلي'!$F:$F, 'إدخال المبالغ والتوزيع الآلي'!$A:$A, A24, 'إدخال المبالغ والتوزيع الآلي'!$E:$E, "✔ " &amp; "9564*"))</f>
        <v>0</v>
      </c>
    </row>
  </sheetData>
  <mergeCells count="4">
    <mergeCell ref="A13:F13"/>
    <mergeCell ref="A1:F1"/>
    <mergeCell ref="C3:F3"/>
    <mergeCell ref="A5:F5"/>
  </mergeCells>
  <pageMargins left="0.75" right="0.75" top="1" bottom="1" header="0.5" footer="0.5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F24"/>
  <sheetViews>
    <sheetView rightToLeft="1" workbookViewId="0"/>
  </sheetViews>
  <sheetFormatPr defaultRowHeight="13.5" x14ac:dyDescent="0.15"/>
  <cols>
    <col min="1" max="1" width="12.01171875" style="15" customWidth="1"/>
    <col min="2" max="2" width="48.0546875" style="15" customWidth="1"/>
    <col min="3" max="6" width="24.02734375" style="15" customWidth="1"/>
  </cols>
  <sheetData>
    <row r="1" spans="1:6" x14ac:dyDescent="0.15">
      <c r="A1" s="37" t="s">
        <v>603</v>
      </c>
      <c r="B1" s="33"/>
      <c r="C1" s="33"/>
      <c r="D1" s="33"/>
      <c r="E1" s="33"/>
      <c r="F1" s="33"/>
    </row>
    <row r="3" spans="1:6" ht="14.25" customHeight="1" x14ac:dyDescent="0.2">
      <c r="A3" s="16" t="s">
        <v>78</v>
      </c>
      <c r="B3" s="16" t="s">
        <v>79</v>
      </c>
      <c r="C3" s="40" t="s">
        <v>604</v>
      </c>
      <c r="D3" s="33"/>
      <c r="E3" s="33"/>
      <c r="F3" s="33"/>
    </row>
    <row r="4" spans="1:6" ht="39.950000000000003" customHeight="1" x14ac:dyDescent="0.2">
      <c r="A4" s="6"/>
      <c r="B4" s="6"/>
      <c r="C4" s="1" t="s">
        <v>605</v>
      </c>
      <c r="D4" s="1" t="s">
        <v>606</v>
      </c>
      <c r="E4" s="1" t="s">
        <v>607</v>
      </c>
      <c r="F4" s="1" t="s">
        <v>608</v>
      </c>
    </row>
    <row r="5" spans="1:6" x14ac:dyDescent="0.15">
      <c r="A5" s="39" t="s">
        <v>86</v>
      </c>
      <c r="B5" s="33"/>
      <c r="C5" s="33"/>
      <c r="D5" s="33"/>
      <c r="E5" s="33"/>
      <c r="F5" s="33"/>
    </row>
    <row r="6" spans="1:6" ht="14.25" customHeight="1" x14ac:dyDescent="0.2">
      <c r="A6" s="7" t="s">
        <v>524</v>
      </c>
      <c r="B6" s="8" t="s">
        <v>104</v>
      </c>
      <c r="C6" s="9">
        <f>IF(A6="", "", SUMIFS('إدخال المبالغ والتوزيع الآلي'!$F:$F, 'إدخال المبالغ والتوزيع الآلي'!$A:$A, A6, 'إدخال المبالغ والتوزيع الآلي'!$E:$E, "✔ " &amp; "9570*"))</f>
        <v>0</v>
      </c>
      <c r="D6" s="9">
        <f>IF(A6="", "", SUMIFS('إدخال المبالغ والتوزيع الآلي'!$F:$F, 'إدخال المبالغ والتوزيع الآلي'!$A:$A, A6, 'إدخال المبالغ والتوزيع الآلي'!$E:$E, "✔ " &amp; "9571*"))</f>
        <v>0</v>
      </c>
      <c r="E6" s="9">
        <f>IF(A6="", "", SUMIFS('إدخال المبالغ والتوزيع الآلي'!$F:$F, 'إدخال المبالغ والتوزيع الآلي'!$A:$A, A6, 'إدخال المبالغ والتوزيع الآلي'!$E:$E, "✔ " &amp; "9572*"))</f>
        <v>0</v>
      </c>
      <c r="F6" s="9">
        <f>IF(A6="", "", SUMIFS('إدخال المبالغ والتوزيع الآلي'!$F:$F, 'إدخال المبالغ والتوزيع الآلي'!$A:$A, A6, 'إدخال المبالغ والتوزيع الآلي'!$E:$E, "✔ " &amp; "9573*"))</f>
        <v>0</v>
      </c>
    </row>
    <row r="7" spans="1:6" ht="14.25" customHeight="1" x14ac:dyDescent="0.2">
      <c r="A7" s="10" t="s">
        <v>525</v>
      </c>
      <c r="B7" s="11" t="s">
        <v>526</v>
      </c>
      <c r="C7" s="12">
        <f>IF(A7="", "", SUMIFS('إدخال المبالغ والتوزيع الآلي'!$F:$F, 'إدخال المبالغ والتوزيع الآلي'!$A:$A, A7, 'إدخال المبالغ والتوزيع الآلي'!$E:$E, "✔ " &amp; "9570*"))</f>
        <v>0</v>
      </c>
      <c r="D7" s="12">
        <f>IF(A7="", "", SUMIFS('إدخال المبالغ والتوزيع الآلي'!$F:$F, 'إدخال المبالغ والتوزيع الآلي'!$A:$A, A7, 'إدخال المبالغ والتوزيع الآلي'!$E:$E, "✔ " &amp; "9571*"))</f>
        <v>0</v>
      </c>
      <c r="E7" s="12">
        <f>IF(A7="", "", SUMIFS('إدخال المبالغ والتوزيع الآلي'!$F:$F, 'إدخال المبالغ والتوزيع الآلي'!$A:$A, A7, 'إدخال المبالغ والتوزيع الآلي'!$E:$E, "✔ " &amp; "9572*"))</f>
        <v>0</v>
      </c>
      <c r="F7" s="12">
        <f>IF(A7="", "", SUMIFS('إدخال المبالغ والتوزيع الآلي'!$F:$F, 'إدخال المبالغ والتوزيع الآلي'!$A:$A, A7, 'إدخال المبالغ والتوزيع الآلي'!$E:$E, "✔ " &amp; "9573*"))</f>
        <v>0</v>
      </c>
    </row>
    <row r="8" spans="1:6" ht="14.25" customHeight="1" x14ac:dyDescent="0.2">
      <c r="A8" s="7" t="s">
        <v>527</v>
      </c>
      <c r="B8" s="8" t="s">
        <v>528</v>
      </c>
      <c r="C8" s="9">
        <f>IF(A8="", "", SUMIFS('إدخال المبالغ والتوزيع الآلي'!$F:$F, 'إدخال المبالغ والتوزيع الآلي'!$A:$A, A8, 'إدخال المبالغ والتوزيع الآلي'!$E:$E, "✔ " &amp; "9570*"))</f>
        <v>0</v>
      </c>
      <c r="D8" s="9">
        <f>IF(A8="", "", SUMIFS('إدخال المبالغ والتوزيع الآلي'!$F:$F, 'إدخال المبالغ والتوزيع الآلي'!$A:$A, A8, 'إدخال المبالغ والتوزيع الآلي'!$E:$E, "✔ " &amp; "9571*"))</f>
        <v>0</v>
      </c>
      <c r="E8" s="9">
        <f>IF(A8="", "", SUMIFS('إدخال المبالغ والتوزيع الآلي'!$F:$F, 'إدخال المبالغ والتوزيع الآلي'!$A:$A, A8, 'إدخال المبالغ والتوزيع الآلي'!$E:$E, "✔ " &amp; "9572*"))</f>
        <v>0</v>
      </c>
      <c r="F8" s="9">
        <f>IF(A8="", "", SUMIFS('إدخال المبالغ والتوزيع الآلي'!$F:$F, 'إدخال المبالغ والتوزيع الآلي'!$A:$A, A8, 'إدخال المبالغ والتوزيع الآلي'!$E:$E, "✔ " &amp; "9573*"))</f>
        <v>0</v>
      </c>
    </row>
    <row r="9" spans="1:6" ht="14.25" customHeight="1" x14ac:dyDescent="0.2">
      <c r="A9" s="10" t="s">
        <v>535</v>
      </c>
      <c r="B9" s="11" t="s">
        <v>536</v>
      </c>
      <c r="C9" s="12">
        <f>IF(A9="", "", SUMIFS('إدخال المبالغ والتوزيع الآلي'!$F:$F, 'إدخال المبالغ والتوزيع الآلي'!$A:$A, A9, 'إدخال المبالغ والتوزيع الآلي'!$E:$E, "✔ " &amp; "9570*"))</f>
        <v>0</v>
      </c>
      <c r="D9" s="12">
        <f>IF(A9="", "", SUMIFS('إدخال المبالغ والتوزيع الآلي'!$F:$F, 'إدخال المبالغ والتوزيع الآلي'!$A:$A, A9, 'إدخال المبالغ والتوزيع الآلي'!$E:$E, "✔ " &amp; "9571*"))</f>
        <v>0</v>
      </c>
      <c r="E9" s="12">
        <f>IF(A9="", "", SUMIFS('إدخال المبالغ والتوزيع الآلي'!$F:$F, 'إدخال المبالغ والتوزيع الآلي'!$A:$A, A9, 'إدخال المبالغ والتوزيع الآلي'!$E:$E, "✔ " &amp; "9572*"))</f>
        <v>0</v>
      </c>
      <c r="F9" s="12">
        <f>IF(A9="", "", SUMIFS('إدخال المبالغ والتوزيع الآلي'!$F:$F, 'إدخال المبالغ والتوزيع الآلي'!$A:$A, A9, 'إدخال المبالغ والتوزيع الآلي'!$E:$E, "✔ " &amp; "9573*"))</f>
        <v>0</v>
      </c>
    </row>
    <row r="10" spans="1:6" ht="14.25" customHeight="1" x14ac:dyDescent="0.2">
      <c r="A10" s="7" t="s">
        <v>537</v>
      </c>
      <c r="B10" s="8" t="s">
        <v>538</v>
      </c>
      <c r="C10" s="9">
        <f>IF(A10="", "", SUMIFS('إدخال المبالغ والتوزيع الآلي'!$F:$F, 'إدخال المبالغ والتوزيع الآلي'!$A:$A, A10, 'إدخال المبالغ والتوزيع الآلي'!$E:$E, "✔ " &amp; "9570*"))</f>
        <v>0</v>
      </c>
      <c r="D10" s="9">
        <f>IF(A10="", "", SUMIFS('إدخال المبالغ والتوزيع الآلي'!$F:$F, 'إدخال المبالغ والتوزيع الآلي'!$A:$A, A10, 'إدخال المبالغ والتوزيع الآلي'!$E:$E, "✔ " &amp; "9571*"))</f>
        <v>0</v>
      </c>
      <c r="E10" s="9">
        <f>IF(A10="", "", SUMIFS('إدخال المبالغ والتوزيع الآلي'!$F:$F, 'إدخال المبالغ والتوزيع الآلي'!$A:$A, A10, 'إدخال المبالغ والتوزيع الآلي'!$E:$E, "✔ " &amp; "9572*"))</f>
        <v>0</v>
      </c>
      <c r="F10" s="9">
        <f>IF(A10="", "", SUMIFS('إدخال المبالغ والتوزيع الآلي'!$F:$F, 'إدخال المبالغ والتوزيع الآلي'!$A:$A, A10, 'إدخال المبالغ والتوزيع الآلي'!$E:$E, "✔ " &amp; "9573*"))</f>
        <v>0</v>
      </c>
    </row>
    <row r="11" spans="1:6" ht="14.25" customHeight="1" x14ac:dyDescent="0.2">
      <c r="A11" s="10" t="s">
        <v>539</v>
      </c>
      <c r="B11" s="11" t="s">
        <v>540</v>
      </c>
      <c r="C11" s="12">
        <f>IF(A11="", "", SUMIFS('إدخال المبالغ والتوزيع الآلي'!$F:$F, 'إدخال المبالغ والتوزيع الآلي'!$A:$A, A11, 'إدخال المبالغ والتوزيع الآلي'!$E:$E, "✔ " &amp; "9570*"))</f>
        <v>0</v>
      </c>
      <c r="D11" s="12">
        <f>IF(A11="", "", SUMIFS('إدخال المبالغ والتوزيع الآلي'!$F:$F, 'إدخال المبالغ والتوزيع الآلي'!$A:$A, A11, 'إدخال المبالغ والتوزيع الآلي'!$E:$E, "✔ " &amp; "9571*"))</f>
        <v>0</v>
      </c>
      <c r="E11" s="12">
        <f>IF(A11="", "", SUMIFS('إدخال المبالغ والتوزيع الآلي'!$F:$F, 'إدخال المبالغ والتوزيع الآلي'!$A:$A, A11, 'إدخال المبالغ والتوزيع الآلي'!$E:$E, "✔ " &amp; "9572*"))</f>
        <v>0</v>
      </c>
      <c r="F11" s="12">
        <f>IF(A11="", "", SUMIFS('إدخال المبالغ والتوزيع الآلي'!$F:$F, 'إدخال المبالغ والتوزيع الآلي'!$A:$A, A11, 'إدخال المبالغ والتوزيع الآلي'!$E:$E, "✔ " &amp; "9573*"))</f>
        <v>0</v>
      </c>
    </row>
    <row r="12" spans="1:6" ht="14.25" customHeight="1" x14ac:dyDescent="0.2">
      <c r="A12" s="7" t="s">
        <v>541</v>
      </c>
      <c r="B12" s="8" t="s">
        <v>542</v>
      </c>
      <c r="C12" s="9">
        <f>IF(A12="", "", SUMIFS('إدخال المبالغ والتوزيع الآلي'!$F:$F, 'إدخال المبالغ والتوزيع الآلي'!$A:$A, A12, 'إدخال المبالغ والتوزيع الآلي'!$E:$E, "✔ " &amp; "9570*"))</f>
        <v>0</v>
      </c>
      <c r="D12" s="9">
        <f>IF(A12="", "", SUMIFS('إدخال المبالغ والتوزيع الآلي'!$F:$F, 'إدخال المبالغ والتوزيع الآلي'!$A:$A, A12, 'إدخال المبالغ والتوزيع الآلي'!$E:$E, "✔ " &amp; "9571*"))</f>
        <v>0</v>
      </c>
      <c r="E12" s="9">
        <f>IF(A12="", "", SUMIFS('إدخال المبالغ والتوزيع الآلي'!$F:$F, 'إدخال المبالغ والتوزيع الآلي'!$A:$A, A12, 'إدخال المبالغ والتوزيع الآلي'!$E:$E, "✔ " &amp; "9572*"))</f>
        <v>0</v>
      </c>
      <c r="F12" s="9">
        <f>IF(A12="", "", SUMIFS('إدخال المبالغ والتوزيع الآلي'!$F:$F, 'إدخال المبالغ والتوزيع الآلي'!$A:$A, A12, 'إدخال المبالغ والتوزيع الآلي'!$E:$E, "✔ " &amp; "9573*"))</f>
        <v>0</v>
      </c>
    </row>
    <row r="13" spans="1:6" x14ac:dyDescent="0.15">
      <c r="A13" s="39" t="s">
        <v>111</v>
      </c>
      <c r="B13" s="33"/>
      <c r="C13" s="33"/>
      <c r="D13" s="33"/>
      <c r="E13" s="33"/>
      <c r="F13" s="33"/>
    </row>
    <row r="14" spans="1:6" ht="14.25" customHeight="1" x14ac:dyDescent="0.2">
      <c r="A14" s="7" t="s">
        <v>524</v>
      </c>
      <c r="B14" s="8" t="s">
        <v>126</v>
      </c>
      <c r="C14" s="9">
        <f>IF(A14="", "", SUMIFS('إدخال المبالغ والتوزيع الآلي'!$F:$F, 'إدخال المبالغ والتوزيع الآلي'!$A:$A, A14, 'إدخال المبالغ والتوزيع الآلي'!$E:$E, "✔ " &amp; "9570*"))</f>
        <v>0</v>
      </c>
      <c r="D14" s="9">
        <f>IF(A14="", "", SUMIFS('إدخال المبالغ والتوزيع الآلي'!$F:$F, 'إدخال المبالغ والتوزيع الآلي'!$A:$A, A14, 'إدخال المبالغ والتوزيع الآلي'!$E:$E, "✔ " &amp; "9571*"))</f>
        <v>0</v>
      </c>
      <c r="E14" s="9">
        <f>IF(A14="", "", SUMIFS('إدخال المبالغ والتوزيع الآلي'!$F:$F, 'إدخال المبالغ والتوزيع الآلي'!$A:$A, A14, 'إدخال المبالغ والتوزيع الآلي'!$E:$E, "✔ " &amp; "9572*"))</f>
        <v>0</v>
      </c>
      <c r="F14" s="9">
        <f>IF(A14="", "", SUMIFS('إدخال المبالغ والتوزيع الآلي'!$F:$F, 'إدخال المبالغ والتوزيع الآلي'!$A:$A, A14, 'إدخال المبالغ والتوزيع الآلي'!$E:$E, "✔ " &amp; "9573*"))</f>
        <v>0</v>
      </c>
    </row>
    <row r="15" spans="1:6" ht="14.25" customHeight="1" x14ac:dyDescent="0.2">
      <c r="A15" s="10" t="s">
        <v>543</v>
      </c>
      <c r="B15" s="11" t="s">
        <v>544</v>
      </c>
      <c r="C15" s="12">
        <f>IF(A15="", "", SUMIFS('إدخال المبالغ والتوزيع الآلي'!$F:$F, 'إدخال المبالغ والتوزيع الآلي'!$A:$A, A15, 'إدخال المبالغ والتوزيع الآلي'!$E:$E, "✔ " &amp; "9570*"))</f>
        <v>0</v>
      </c>
      <c r="D15" s="12">
        <f>IF(A15="", "", SUMIFS('إدخال المبالغ والتوزيع الآلي'!$F:$F, 'إدخال المبالغ والتوزيع الآلي'!$A:$A, A15, 'إدخال المبالغ والتوزيع الآلي'!$E:$E, "✔ " &amp; "9571*"))</f>
        <v>0</v>
      </c>
      <c r="E15" s="12">
        <f>IF(A15="", "", SUMIFS('إدخال المبالغ والتوزيع الآلي'!$F:$F, 'إدخال المبالغ والتوزيع الآلي'!$A:$A, A15, 'إدخال المبالغ والتوزيع الآلي'!$E:$E, "✔ " &amp; "9572*"))</f>
        <v>0</v>
      </c>
      <c r="F15" s="12">
        <f>IF(A15="", "", SUMIFS('إدخال المبالغ والتوزيع الآلي'!$F:$F, 'إدخال المبالغ والتوزيع الآلي'!$A:$A, A15, 'إدخال المبالغ والتوزيع الآلي'!$E:$E, "✔ " &amp; "9573*"))</f>
        <v>0</v>
      </c>
    </row>
    <row r="16" spans="1:6" ht="14.25" customHeight="1" x14ac:dyDescent="0.2">
      <c r="A16" s="7" t="s">
        <v>545</v>
      </c>
      <c r="B16" s="8" t="s">
        <v>68</v>
      </c>
      <c r="C16" s="9">
        <f>IF(A16="", "", SUMIFS('إدخال المبالغ والتوزيع الآلي'!$F:$F, 'إدخال المبالغ والتوزيع الآلي'!$A:$A, A16, 'إدخال المبالغ والتوزيع الآلي'!$E:$E, "✔ " &amp; "9570*"))</f>
        <v>0</v>
      </c>
      <c r="D16" s="9">
        <f>IF(A16="", "", SUMIFS('إدخال المبالغ والتوزيع الآلي'!$F:$F, 'إدخال المبالغ والتوزيع الآلي'!$A:$A, A16, 'إدخال المبالغ والتوزيع الآلي'!$E:$E, "✔ " &amp; "9571*"))</f>
        <v>0</v>
      </c>
      <c r="E16" s="9">
        <f>IF(A16="", "", SUMIFS('إدخال المبالغ والتوزيع الآلي'!$F:$F, 'إدخال المبالغ والتوزيع الآلي'!$A:$A, A16, 'إدخال المبالغ والتوزيع الآلي'!$E:$E, "✔ " &amp; "9572*"))</f>
        <v>0</v>
      </c>
      <c r="F16" s="9">
        <f>IF(A16="", "", SUMIFS('إدخال المبالغ والتوزيع الآلي'!$F:$F, 'إدخال المبالغ والتوزيع الآلي'!$A:$A, A16, 'إدخال المبالغ والتوزيع الآلي'!$E:$E, "✔ " &amp; "9573*"))</f>
        <v>0</v>
      </c>
    </row>
    <row r="17" spans="1:6" ht="14.25" customHeight="1" x14ac:dyDescent="0.2">
      <c r="A17" s="10" t="s">
        <v>546</v>
      </c>
      <c r="B17" s="11" t="s">
        <v>547</v>
      </c>
      <c r="C17" s="12">
        <f>IF(A17="", "", SUMIFS('إدخال المبالغ والتوزيع الآلي'!$F:$F, 'إدخال المبالغ والتوزيع الآلي'!$A:$A, A17, 'إدخال المبالغ والتوزيع الآلي'!$E:$E, "✔ " &amp; "9570*"))</f>
        <v>0</v>
      </c>
      <c r="D17" s="12">
        <f>IF(A17="", "", SUMIFS('إدخال المبالغ والتوزيع الآلي'!$F:$F, 'إدخال المبالغ والتوزيع الآلي'!$A:$A, A17, 'إدخال المبالغ والتوزيع الآلي'!$E:$E, "✔ " &amp; "9571*"))</f>
        <v>0</v>
      </c>
      <c r="E17" s="12">
        <f>IF(A17="", "", SUMIFS('إدخال المبالغ والتوزيع الآلي'!$F:$F, 'إدخال المبالغ والتوزيع الآلي'!$A:$A, A17, 'إدخال المبالغ والتوزيع الآلي'!$E:$E, "✔ " &amp; "9572*"))</f>
        <v>0</v>
      </c>
      <c r="F17" s="12">
        <f>IF(A17="", "", SUMIFS('إدخال المبالغ والتوزيع الآلي'!$F:$F, 'إدخال المبالغ والتوزيع الآلي'!$A:$A, A17, 'إدخال المبالغ والتوزيع الآلي'!$E:$E, "✔ " &amp; "9573*"))</f>
        <v>0</v>
      </c>
    </row>
    <row r="18" spans="1:6" ht="14.25" customHeight="1" x14ac:dyDescent="0.2">
      <c r="A18" s="7" t="s">
        <v>548</v>
      </c>
      <c r="B18" s="8" t="s">
        <v>549</v>
      </c>
      <c r="C18" s="9">
        <f>IF(A18="", "", SUMIFS('إدخال المبالغ والتوزيع الآلي'!$F:$F, 'إدخال المبالغ والتوزيع الآلي'!$A:$A, A18, 'إدخال المبالغ والتوزيع الآلي'!$E:$E, "✔ " &amp; "9570*"))</f>
        <v>0</v>
      </c>
      <c r="D18" s="9">
        <f>IF(A18="", "", SUMIFS('إدخال المبالغ والتوزيع الآلي'!$F:$F, 'إدخال المبالغ والتوزيع الآلي'!$A:$A, A18, 'إدخال المبالغ والتوزيع الآلي'!$E:$E, "✔ " &amp; "9571*"))</f>
        <v>0</v>
      </c>
      <c r="E18" s="9">
        <f>IF(A18="", "", SUMIFS('إدخال المبالغ والتوزيع الآلي'!$F:$F, 'إدخال المبالغ والتوزيع الآلي'!$A:$A, A18, 'إدخال المبالغ والتوزيع الآلي'!$E:$E, "✔ " &amp; "9572*"))</f>
        <v>0</v>
      </c>
      <c r="F18" s="9">
        <f>IF(A18="", "", SUMIFS('إدخال المبالغ والتوزيع الآلي'!$F:$F, 'إدخال المبالغ والتوزيع الآلي'!$A:$A, A18, 'إدخال المبالغ والتوزيع الآلي'!$E:$E, "✔ " &amp; "9573*"))</f>
        <v>0</v>
      </c>
    </row>
    <row r="19" spans="1:6" ht="14.25" customHeight="1" x14ac:dyDescent="0.2">
      <c r="A19" s="10" t="s">
        <v>550</v>
      </c>
      <c r="B19" s="11" t="s">
        <v>551</v>
      </c>
      <c r="C19" s="12">
        <f>IF(A19="", "", SUMIFS('إدخال المبالغ والتوزيع الآلي'!$F:$F, 'إدخال المبالغ والتوزيع الآلي'!$A:$A, A19, 'إدخال المبالغ والتوزيع الآلي'!$E:$E, "✔ " &amp; "9570*"))</f>
        <v>0</v>
      </c>
      <c r="D19" s="12">
        <f>IF(A19="", "", SUMIFS('إدخال المبالغ والتوزيع الآلي'!$F:$F, 'إدخال المبالغ والتوزيع الآلي'!$A:$A, A19, 'إدخال المبالغ والتوزيع الآلي'!$E:$E, "✔ " &amp; "9571*"))</f>
        <v>0</v>
      </c>
      <c r="E19" s="12">
        <f>IF(A19="", "", SUMIFS('إدخال المبالغ والتوزيع الآلي'!$F:$F, 'إدخال المبالغ والتوزيع الآلي'!$A:$A, A19, 'إدخال المبالغ والتوزيع الآلي'!$E:$E, "✔ " &amp; "9572*"))</f>
        <v>0</v>
      </c>
      <c r="F19" s="12">
        <f>IF(A19="", "", SUMIFS('إدخال المبالغ والتوزيع الآلي'!$F:$F, 'إدخال المبالغ والتوزيع الآلي'!$A:$A, A19, 'إدخال المبالغ والتوزيع الآلي'!$E:$E, "✔ " &amp; "9573*"))</f>
        <v>0</v>
      </c>
    </row>
    <row r="20" spans="1:6" ht="14.25" customHeight="1" x14ac:dyDescent="0.2">
      <c r="A20" s="7" t="s">
        <v>552</v>
      </c>
      <c r="B20" s="8" t="s">
        <v>553</v>
      </c>
      <c r="C20" s="9">
        <f>IF(A20="", "", SUMIFS('إدخال المبالغ والتوزيع الآلي'!$F:$F, 'إدخال المبالغ والتوزيع الآلي'!$A:$A, A20, 'إدخال المبالغ والتوزيع الآلي'!$E:$E, "✔ " &amp; "9570*"))</f>
        <v>0</v>
      </c>
      <c r="D20" s="9">
        <f>IF(A20="", "", SUMIFS('إدخال المبالغ والتوزيع الآلي'!$F:$F, 'إدخال المبالغ والتوزيع الآلي'!$A:$A, A20, 'إدخال المبالغ والتوزيع الآلي'!$E:$E, "✔ " &amp; "9571*"))</f>
        <v>0</v>
      </c>
      <c r="E20" s="9">
        <f>IF(A20="", "", SUMIFS('إدخال المبالغ والتوزيع الآلي'!$F:$F, 'إدخال المبالغ والتوزيع الآلي'!$A:$A, A20, 'إدخال المبالغ والتوزيع الآلي'!$E:$E, "✔ " &amp; "9572*"))</f>
        <v>0</v>
      </c>
      <c r="F20" s="9">
        <f>IF(A20="", "", SUMIFS('إدخال المبالغ والتوزيع الآلي'!$F:$F, 'إدخال المبالغ والتوزيع الآلي'!$A:$A, A20, 'إدخال المبالغ والتوزيع الآلي'!$E:$E, "✔ " &amp; "9573*"))</f>
        <v>0</v>
      </c>
    </row>
    <row r="21" spans="1:6" ht="14.25" customHeight="1" x14ac:dyDescent="0.2">
      <c r="A21" s="10" t="s">
        <v>554</v>
      </c>
      <c r="B21" s="11" t="s">
        <v>555</v>
      </c>
      <c r="C21" s="12">
        <f>IF(A21="", "", SUMIFS('إدخال المبالغ والتوزيع الآلي'!$F:$F, 'إدخال المبالغ والتوزيع الآلي'!$A:$A, A21, 'إدخال المبالغ والتوزيع الآلي'!$E:$E, "✔ " &amp; "9570*"))</f>
        <v>0</v>
      </c>
      <c r="D21" s="12">
        <f>IF(A21="", "", SUMIFS('إدخال المبالغ والتوزيع الآلي'!$F:$F, 'إدخال المبالغ والتوزيع الآلي'!$A:$A, A21, 'إدخال المبالغ والتوزيع الآلي'!$E:$E, "✔ " &amp; "9571*"))</f>
        <v>0</v>
      </c>
      <c r="E21" s="12">
        <f>IF(A21="", "", SUMIFS('إدخال المبالغ والتوزيع الآلي'!$F:$F, 'إدخال المبالغ والتوزيع الآلي'!$A:$A, A21, 'إدخال المبالغ والتوزيع الآلي'!$E:$E, "✔ " &amp; "9572*"))</f>
        <v>0</v>
      </c>
      <c r="F21" s="12">
        <f>IF(A21="", "", SUMIFS('إدخال المبالغ والتوزيع الآلي'!$F:$F, 'إدخال المبالغ والتوزيع الآلي'!$A:$A, A21, 'إدخال المبالغ والتوزيع الآلي'!$E:$E, "✔ " &amp; "9573*"))</f>
        <v>0</v>
      </c>
    </row>
    <row r="22" spans="1:6" ht="14.25" customHeight="1" x14ac:dyDescent="0.2">
      <c r="A22" s="7" t="s">
        <v>556</v>
      </c>
      <c r="B22" s="8" t="s">
        <v>557</v>
      </c>
      <c r="C22" s="9">
        <f>IF(A22="", "", SUMIFS('إدخال المبالغ والتوزيع الآلي'!$F:$F, 'إدخال المبالغ والتوزيع الآلي'!$A:$A, A22, 'إدخال المبالغ والتوزيع الآلي'!$E:$E, "✔ " &amp; "9570*"))</f>
        <v>0</v>
      </c>
      <c r="D22" s="9">
        <f>IF(A22="", "", SUMIFS('إدخال المبالغ والتوزيع الآلي'!$F:$F, 'إدخال المبالغ والتوزيع الآلي'!$A:$A, A22, 'إدخال المبالغ والتوزيع الآلي'!$E:$E, "✔ " &amp; "9571*"))</f>
        <v>0</v>
      </c>
      <c r="E22" s="9">
        <f>IF(A22="", "", SUMIFS('إدخال المبالغ والتوزيع الآلي'!$F:$F, 'إدخال المبالغ والتوزيع الآلي'!$A:$A, A22, 'إدخال المبالغ والتوزيع الآلي'!$E:$E, "✔ " &amp; "9572*"))</f>
        <v>0</v>
      </c>
      <c r="F22" s="9">
        <f>IF(A22="", "", SUMIFS('إدخال المبالغ والتوزيع الآلي'!$F:$F, 'إدخال المبالغ والتوزيع الآلي'!$A:$A, A22, 'إدخال المبالغ والتوزيع الآلي'!$E:$E, "✔ " &amp; "9573*"))</f>
        <v>0</v>
      </c>
    </row>
    <row r="23" spans="1:6" ht="14.25" customHeight="1" x14ac:dyDescent="0.2">
      <c r="A23" s="10" t="s">
        <v>525</v>
      </c>
      <c r="B23" s="11" t="s">
        <v>558</v>
      </c>
      <c r="C23" s="12">
        <f>IF(A23="", "", SUMIFS('إدخال المبالغ والتوزيع الآلي'!$F:$F, 'إدخال المبالغ والتوزيع الآلي'!$A:$A, A23, 'إدخال المبالغ والتوزيع الآلي'!$E:$E, "✔ " &amp; "9570*"))</f>
        <v>0</v>
      </c>
      <c r="D23" s="12">
        <f>IF(A23="", "", SUMIFS('إدخال المبالغ والتوزيع الآلي'!$F:$F, 'إدخال المبالغ والتوزيع الآلي'!$A:$A, A23, 'إدخال المبالغ والتوزيع الآلي'!$E:$E, "✔ " &amp; "9571*"))</f>
        <v>0</v>
      </c>
      <c r="E23" s="12">
        <f>IF(A23="", "", SUMIFS('إدخال المبالغ والتوزيع الآلي'!$F:$F, 'إدخال المبالغ والتوزيع الآلي'!$A:$A, A23, 'إدخال المبالغ والتوزيع الآلي'!$E:$E, "✔ " &amp; "9572*"))</f>
        <v>0</v>
      </c>
      <c r="F23" s="12">
        <f>IF(A23="", "", SUMIFS('إدخال المبالغ والتوزيع الآلي'!$F:$F, 'إدخال المبالغ والتوزيع الآلي'!$A:$A, A23, 'إدخال المبالغ والتوزيع الآلي'!$E:$E, "✔ " &amp; "9573*"))</f>
        <v>0</v>
      </c>
    </row>
    <row r="24" spans="1:6" ht="14.25" customHeight="1" x14ac:dyDescent="0.2">
      <c r="A24" s="7" t="s">
        <v>527</v>
      </c>
      <c r="B24" s="8" t="s">
        <v>559</v>
      </c>
      <c r="C24" s="9">
        <f>IF(A24="", "", SUMIFS('إدخال المبالغ والتوزيع الآلي'!$F:$F, 'إدخال المبالغ والتوزيع الآلي'!$A:$A, A24, 'إدخال المبالغ والتوزيع الآلي'!$E:$E, "✔ " &amp; "9570*"))</f>
        <v>0</v>
      </c>
      <c r="D24" s="9">
        <f>IF(A24="", "", SUMIFS('إدخال المبالغ والتوزيع الآلي'!$F:$F, 'إدخال المبالغ والتوزيع الآلي'!$A:$A, A24, 'إدخال المبالغ والتوزيع الآلي'!$E:$E, "✔ " &amp; "9571*"))</f>
        <v>0</v>
      </c>
      <c r="E24" s="9">
        <f>IF(A24="", "", SUMIFS('إدخال المبالغ والتوزيع الآلي'!$F:$F, 'إدخال المبالغ والتوزيع الآلي'!$A:$A, A24, 'إدخال المبالغ والتوزيع الآلي'!$E:$E, "✔ " &amp; "9572*"))</f>
        <v>0</v>
      </c>
      <c r="F24" s="9">
        <f>IF(A24="", "", SUMIFS('إدخال المبالغ والتوزيع الآلي'!$F:$F, 'إدخال المبالغ والتوزيع الآلي'!$A:$A, A24, 'إدخال المبالغ والتوزيع الآلي'!$E:$E, "✔ " &amp; "9573*"))</f>
        <v>0</v>
      </c>
    </row>
  </sheetData>
  <mergeCells count="4">
    <mergeCell ref="A13:F13"/>
    <mergeCell ref="A1:F1"/>
    <mergeCell ref="C3:F3"/>
    <mergeCell ref="A5:F5"/>
  </mergeCells>
  <pageMargins left="0.75" right="0.75" top="1" bottom="1" header="0.5" footer="0.5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F24"/>
  <sheetViews>
    <sheetView rightToLeft="1" workbookViewId="0"/>
  </sheetViews>
  <sheetFormatPr defaultRowHeight="13.5" x14ac:dyDescent="0.15"/>
  <cols>
    <col min="1" max="1" width="12.01171875" style="15" customWidth="1"/>
    <col min="2" max="2" width="48.0546875" style="15" customWidth="1"/>
    <col min="3" max="6" width="24.02734375" style="15" customWidth="1"/>
  </cols>
  <sheetData>
    <row r="1" spans="1:6" x14ac:dyDescent="0.15">
      <c r="A1" s="37" t="s">
        <v>609</v>
      </c>
      <c r="B1" s="33"/>
      <c r="C1" s="33"/>
      <c r="D1" s="33"/>
      <c r="E1" s="33"/>
      <c r="F1" s="33"/>
    </row>
    <row r="3" spans="1:6" ht="14.25" customHeight="1" x14ac:dyDescent="0.2">
      <c r="A3" s="16" t="s">
        <v>78</v>
      </c>
      <c r="B3" s="16" t="s">
        <v>79</v>
      </c>
      <c r="C3" s="40" t="s">
        <v>610</v>
      </c>
      <c r="D3" s="33"/>
      <c r="E3" s="33"/>
      <c r="F3" s="33"/>
    </row>
    <row r="4" spans="1:6" ht="39.950000000000003" customHeight="1" x14ac:dyDescent="0.2">
      <c r="A4" s="6"/>
      <c r="B4" s="6"/>
      <c r="C4" s="1" t="s">
        <v>611</v>
      </c>
      <c r="D4" s="1" t="s">
        <v>612</v>
      </c>
      <c r="E4" s="1" t="s">
        <v>613</v>
      </c>
      <c r="F4" s="1" t="s">
        <v>614</v>
      </c>
    </row>
    <row r="5" spans="1:6" x14ac:dyDescent="0.15">
      <c r="A5" s="39" t="s">
        <v>86</v>
      </c>
      <c r="B5" s="33"/>
      <c r="C5" s="33"/>
      <c r="D5" s="33"/>
      <c r="E5" s="33"/>
      <c r="F5" s="33"/>
    </row>
    <row r="6" spans="1:6" ht="15" customHeight="1" x14ac:dyDescent="0.2">
      <c r="A6" s="7" t="s">
        <v>524</v>
      </c>
      <c r="B6" s="8" t="s">
        <v>104</v>
      </c>
      <c r="C6" s="13">
        <f>IF(A6="", "", SUMIFS('إدخال المبالغ والتوزيع الآلي'!$F:$F, 'إدخال المبالغ والتوزيع الآلي'!$A:$A, A6, 'إدخال المبالغ والتوزيع الآلي'!$E:$E, "✔ " &amp; "9580*"))</f>
        <v>0</v>
      </c>
      <c r="D6" s="13">
        <f>IF(A6="", "", SUMIFS('إدخال المبالغ والتوزيع الآلي'!$F:$F, 'إدخال المبالغ والتوزيع الآلي'!$A:$A, A6, 'إدخال المبالغ والتوزيع الآلي'!$E:$E, "✔ " &amp; "9581*"))</f>
        <v>0</v>
      </c>
      <c r="E6" s="13">
        <f>IF(A6="", "", SUMIFS('إدخال المبالغ والتوزيع الآلي'!$F:$F, 'إدخال المبالغ والتوزيع الآلي'!$A:$A, A6, 'إدخال المبالغ والتوزيع الآلي'!$E:$E, "✔ " &amp; "9582*"))</f>
        <v>0</v>
      </c>
      <c r="F6" s="13">
        <f>IF(A6="", "", SUMIFS('إدخال المبالغ والتوزيع الآلي'!$F:$F, 'إدخال المبالغ والتوزيع الآلي'!$A:$A, A6, 'إدخال المبالغ والتوزيع الآلي'!$E:$E, "✔ " &amp; "9589*"))</f>
        <v>0</v>
      </c>
    </row>
    <row r="7" spans="1:6" ht="15" customHeight="1" x14ac:dyDescent="0.2">
      <c r="A7" s="10" t="s">
        <v>525</v>
      </c>
      <c r="B7" s="11" t="s">
        <v>526</v>
      </c>
      <c r="C7" s="14">
        <f>IF(A7="", "", SUMIFS('إدخال المبالغ والتوزيع الآلي'!$F:$F, 'إدخال المبالغ والتوزيع الآلي'!$A:$A, A7, 'إدخال المبالغ والتوزيع الآلي'!$E:$E, "✔ " &amp; "9580*"))</f>
        <v>0</v>
      </c>
      <c r="D7" s="14">
        <f>IF(A7="", "", SUMIFS('إدخال المبالغ والتوزيع الآلي'!$F:$F, 'إدخال المبالغ والتوزيع الآلي'!$A:$A, A7, 'إدخال المبالغ والتوزيع الآلي'!$E:$E, "✔ " &amp; "9581*"))</f>
        <v>0</v>
      </c>
      <c r="E7" s="14">
        <f>IF(A7="", "", SUMIFS('إدخال المبالغ والتوزيع الآلي'!$F:$F, 'إدخال المبالغ والتوزيع الآلي'!$A:$A, A7, 'إدخال المبالغ والتوزيع الآلي'!$E:$E, "✔ " &amp; "9582*"))</f>
        <v>0</v>
      </c>
      <c r="F7" s="14">
        <f>IF(A7="", "", SUMIFS('إدخال المبالغ والتوزيع الآلي'!$F:$F, 'إدخال المبالغ والتوزيع الآلي'!$A:$A, A7, 'إدخال المبالغ والتوزيع الآلي'!$E:$E, "✔ " &amp; "9589*"))</f>
        <v>0</v>
      </c>
    </row>
    <row r="8" spans="1:6" ht="15" customHeight="1" x14ac:dyDescent="0.2">
      <c r="A8" s="7" t="s">
        <v>527</v>
      </c>
      <c r="B8" s="8" t="s">
        <v>528</v>
      </c>
      <c r="C8" s="13">
        <f>IF(A8="", "", SUMIFS('إدخال المبالغ والتوزيع الآلي'!$F:$F, 'إدخال المبالغ والتوزيع الآلي'!$A:$A, A8, 'إدخال المبالغ والتوزيع الآلي'!$E:$E, "✔ " &amp; "9580*"))</f>
        <v>0</v>
      </c>
      <c r="D8" s="13">
        <f>IF(A8="", "", SUMIFS('إدخال المبالغ والتوزيع الآلي'!$F:$F, 'إدخال المبالغ والتوزيع الآلي'!$A:$A, A8, 'إدخال المبالغ والتوزيع الآلي'!$E:$E, "✔ " &amp; "9581*"))</f>
        <v>0</v>
      </c>
      <c r="E8" s="13">
        <f>IF(A8="", "", SUMIFS('إدخال المبالغ والتوزيع الآلي'!$F:$F, 'إدخال المبالغ والتوزيع الآلي'!$A:$A, A8, 'إدخال المبالغ والتوزيع الآلي'!$E:$E, "✔ " &amp; "9582*"))</f>
        <v>0</v>
      </c>
      <c r="F8" s="13">
        <f>IF(A8="", "", SUMIFS('إدخال المبالغ والتوزيع الآلي'!$F:$F, 'إدخال المبالغ والتوزيع الآلي'!$A:$A, A8, 'إدخال المبالغ والتوزيع الآلي'!$E:$E, "✔ " &amp; "9589*"))</f>
        <v>0</v>
      </c>
    </row>
    <row r="9" spans="1:6" ht="15" customHeight="1" x14ac:dyDescent="0.2">
      <c r="A9" s="10" t="s">
        <v>535</v>
      </c>
      <c r="B9" s="11" t="s">
        <v>536</v>
      </c>
      <c r="C9" s="14">
        <f>IF(A9="", "", SUMIFS('إدخال المبالغ والتوزيع الآلي'!$F:$F, 'إدخال المبالغ والتوزيع الآلي'!$A:$A, A9, 'إدخال المبالغ والتوزيع الآلي'!$E:$E, "✔ " &amp; "9580*"))</f>
        <v>0</v>
      </c>
      <c r="D9" s="14">
        <f>IF(A9="", "", SUMIFS('إدخال المبالغ والتوزيع الآلي'!$F:$F, 'إدخال المبالغ والتوزيع الآلي'!$A:$A, A9, 'إدخال المبالغ والتوزيع الآلي'!$E:$E, "✔ " &amp; "9581*"))</f>
        <v>0</v>
      </c>
      <c r="E9" s="14">
        <f>IF(A9="", "", SUMIFS('إدخال المبالغ والتوزيع الآلي'!$F:$F, 'إدخال المبالغ والتوزيع الآلي'!$A:$A, A9, 'إدخال المبالغ والتوزيع الآلي'!$E:$E, "✔ " &amp; "9582*"))</f>
        <v>0</v>
      </c>
      <c r="F9" s="14">
        <f>IF(A9="", "", SUMIFS('إدخال المبالغ والتوزيع الآلي'!$F:$F, 'إدخال المبالغ والتوزيع الآلي'!$A:$A, A9, 'إدخال المبالغ والتوزيع الآلي'!$E:$E, "✔ " &amp; "9589*"))</f>
        <v>0</v>
      </c>
    </row>
    <row r="10" spans="1:6" ht="15" customHeight="1" x14ac:dyDescent="0.2">
      <c r="A10" s="7" t="s">
        <v>537</v>
      </c>
      <c r="B10" s="8" t="s">
        <v>538</v>
      </c>
      <c r="C10" s="13">
        <f>IF(A10="", "", SUMIFS('إدخال المبالغ والتوزيع الآلي'!$F:$F, 'إدخال المبالغ والتوزيع الآلي'!$A:$A, A10, 'إدخال المبالغ والتوزيع الآلي'!$E:$E, "✔ " &amp; "9580*"))</f>
        <v>0</v>
      </c>
      <c r="D10" s="13">
        <f>IF(A10="", "", SUMIFS('إدخال المبالغ والتوزيع الآلي'!$F:$F, 'إدخال المبالغ والتوزيع الآلي'!$A:$A, A10, 'إدخال المبالغ والتوزيع الآلي'!$E:$E, "✔ " &amp; "9581*"))</f>
        <v>0</v>
      </c>
      <c r="E10" s="13">
        <f>IF(A10="", "", SUMIFS('إدخال المبالغ والتوزيع الآلي'!$F:$F, 'إدخال المبالغ والتوزيع الآلي'!$A:$A, A10, 'إدخال المبالغ والتوزيع الآلي'!$E:$E, "✔ " &amp; "9582*"))</f>
        <v>0</v>
      </c>
      <c r="F10" s="13">
        <f>IF(A10="", "", SUMIFS('إدخال المبالغ والتوزيع الآلي'!$F:$F, 'إدخال المبالغ والتوزيع الآلي'!$A:$A, A10, 'إدخال المبالغ والتوزيع الآلي'!$E:$E, "✔ " &amp; "9589*"))</f>
        <v>0</v>
      </c>
    </row>
    <row r="11" spans="1:6" ht="15" customHeight="1" x14ac:dyDescent="0.2">
      <c r="A11" s="10" t="s">
        <v>539</v>
      </c>
      <c r="B11" s="11" t="s">
        <v>540</v>
      </c>
      <c r="C11" s="14">
        <f>IF(A11="", "", SUMIFS('إدخال المبالغ والتوزيع الآلي'!$F:$F, 'إدخال المبالغ والتوزيع الآلي'!$A:$A, A11, 'إدخال المبالغ والتوزيع الآلي'!$E:$E, "✔ " &amp; "9580*"))</f>
        <v>0</v>
      </c>
      <c r="D11" s="14">
        <f>IF(A11="", "", SUMIFS('إدخال المبالغ والتوزيع الآلي'!$F:$F, 'إدخال المبالغ والتوزيع الآلي'!$A:$A, A11, 'إدخال المبالغ والتوزيع الآلي'!$E:$E, "✔ " &amp; "9581*"))</f>
        <v>0</v>
      </c>
      <c r="E11" s="14">
        <f>IF(A11="", "", SUMIFS('إدخال المبالغ والتوزيع الآلي'!$F:$F, 'إدخال المبالغ والتوزيع الآلي'!$A:$A, A11, 'إدخال المبالغ والتوزيع الآلي'!$E:$E, "✔ " &amp; "9582*"))</f>
        <v>0</v>
      </c>
      <c r="F11" s="14">
        <f>IF(A11="", "", SUMIFS('إدخال المبالغ والتوزيع الآلي'!$F:$F, 'إدخال المبالغ والتوزيع الآلي'!$A:$A, A11, 'إدخال المبالغ والتوزيع الآلي'!$E:$E, "✔ " &amp; "9589*"))</f>
        <v>0</v>
      </c>
    </row>
    <row r="12" spans="1:6" ht="15" customHeight="1" x14ac:dyDescent="0.2">
      <c r="A12" s="7" t="s">
        <v>541</v>
      </c>
      <c r="B12" s="8" t="s">
        <v>542</v>
      </c>
      <c r="C12" s="13">
        <f>IF(A12="", "", SUMIFS('إدخال المبالغ والتوزيع الآلي'!$F:$F, 'إدخال المبالغ والتوزيع الآلي'!$A:$A, A12, 'إدخال المبالغ والتوزيع الآلي'!$E:$E, "✔ " &amp; "9580*"))</f>
        <v>0</v>
      </c>
      <c r="D12" s="13">
        <f>IF(A12="", "", SUMIFS('إدخال المبالغ والتوزيع الآلي'!$F:$F, 'إدخال المبالغ والتوزيع الآلي'!$A:$A, A12, 'إدخال المبالغ والتوزيع الآلي'!$E:$E, "✔ " &amp; "9581*"))</f>
        <v>0</v>
      </c>
      <c r="E12" s="13">
        <f>IF(A12="", "", SUMIFS('إدخال المبالغ والتوزيع الآلي'!$F:$F, 'إدخال المبالغ والتوزيع الآلي'!$A:$A, A12, 'إدخال المبالغ والتوزيع الآلي'!$E:$E, "✔ " &amp; "9582*"))</f>
        <v>0</v>
      </c>
      <c r="F12" s="13">
        <f>IF(A12="", "", SUMIFS('إدخال المبالغ والتوزيع الآلي'!$F:$F, 'إدخال المبالغ والتوزيع الآلي'!$A:$A, A12, 'إدخال المبالغ والتوزيع الآلي'!$E:$E, "✔ " &amp; "9589*"))</f>
        <v>0</v>
      </c>
    </row>
    <row r="13" spans="1:6" x14ac:dyDescent="0.15">
      <c r="A13" s="39" t="s">
        <v>111</v>
      </c>
      <c r="B13" s="33"/>
      <c r="C13" s="33"/>
      <c r="D13" s="33"/>
      <c r="E13" s="33"/>
      <c r="F13" s="33"/>
    </row>
    <row r="14" spans="1:6" ht="15" customHeight="1" x14ac:dyDescent="0.2">
      <c r="A14" s="7" t="s">
        <v>524</v>
      </c>
      <c r="B14" s="8" t="s">
        <v>126</v>
      </c>
      <c r="C14" s="13">
        <f>IF(A14="", "", SUMIFS('إدخال المبالغ والتوزيع الآلي'!$F:$F, 'إدخال المبالغ والتوزيع الآلي'!$A:$A, A14, 'إدخال المبالغ والتوزيع الآلي'!$E:$E, "✔ " &amp; "9580*"))</f>
        <v>0</v>
      </c>
      <c r="D14" s="13">
        <f>IF(A14="", "", SUMIFS('إدخال المبالغ والتوزيع الآلي'!$F:$F, 'إدخال المبالغ والتوزيع الآلي'!$A:$A, A14, 'إدخال المبالغ والتوزيع الآلي'!$E:$E, "✔ " &amp; "9581*"))</f>
        <v>0</v>
      </c>
      <c r="E14" s="13">
        <f>IF(A14="", "", SUMIFS('إدخال المبالغ والتوزيع الآلي'!$F:$F, 'إدخال المبالغ والتوزيع الآلي'!$A:$A, A14, 'إدخال المبالغ والتوزيع الآلي'!$E:$E, "✔ " &amp; "9582*"))</f>
        <v>0</v>
      </c>
      <c r="F14" s="13">
        <f>IF(A14="", "", SUMIFS('إدخال المبالغ والتوزيع الآلي'!$F:$F, 'إدخال المبالغ والتوزيع الآلي'!$A:$A, A14, 'إدخال المبالغ والتوزيع الآلي'!$E:$E, "✔ " &amp; "9589*"))</f>
        <v>0</v>
      </c>
    </row>
    <row r="15" spans="1:6" ht="15" customHeight="1" x14ac:dyDescent="0.2">
      <c r="A15" s="10" t="s">
        <v>543</v>
      </c>
      <c r="B15" s="11" t="s">
        <v>544</v>
      </c>
      <c r="C15" s="14">
        <f>IF(A15="", "", SUMIFS('إدخال المبالغ والتوزيع الآلي'!$F:$F, 'إدخال المبالغ والتوزيع الآلي'!$A:$A, A15, 'إدخال المبالغ والتوزيع الآلي'!$E:$E, "✔ " &amp; "9580*"))</f>
        <v>0</v>
      </c>
      <c r="D15" s="14">
        <f>IF(A15="", "", SUMIFS('إدخال المبالغ والتوزيع الآلي'!$F:$F, 'إدخال المبالغ والتوزيع الآلي'!$A:$A, A15, 'إدخال المبالغ والتوزيع الآلي'!$E:$E, "✔ " &amp; "9581*"))</f>
        <v>0</v>
      </c>
      <c r="E15" s="14">
        <f>IF(A15="", "", SUMIFS('إدخال المبالغ والتوزيع الآلي'!$F:$F, 'إدخال المبالغ والتوزيع الآلي'!$A:$A, A15, 'إدخال المبالغ والتوزيع الآلي'!$E:$E, "✔ " &amp; "9582*"))</f>
        <v>0</v>
      </c>
      <c r="F15" s="14">
        <f>IF(A15="", "", SUMIFS('إدخال المبالغ والتوزيع الآلي'!$F:$F, 'إدخال المبالغ والتوزيع الآلي'!$A:$A, A15, 'إدخال المبالغ والتوزيع الآلي'!$E:$E, "✔ " &amp; "9589*"))</f>
        <v>0</v>
      </c>
    </row>
    <row r="16" spans="1:6" ht="15" customHeight="1" x14ac:dyDescent="0.2">
      <c r="A16" s="7" t="s">
        <v>545</v>
      </c>
      <c r="B16" s="8" t="s">
        <v>68</v>
      </c>
      <c r="C16" s="13">
        <f>IF(A16="", "", SUMIFS('إدخال المبالغ والتوزيع الآلي'!$F:$F, 'إدخال المبالغ والتوزيع الآلي'!$A:$A, A16, 'إدخال المبالغ والتوزيع الآلي'!$E:$E, "✔ " &amp; "9580*"))</f>
        <v>0</v>
      </c>
      <c r="D16" s="13">
        <f>IF(A16="", "", SUMIFS('إدخال المبالغ والتوزيع الآلي'!$F:$F, 'إدخال المبالغ والتوزيع الآلي'!$A:$A, A16, 'إدخال المبالغ والتوزيع الآلي'!$E:$E, "✔ " &amp; "9581*"))</f>
        <v>0</v>
      </c>
      <c r="E16" s="13">
        <f>IF(A16="", "", SUMIFS('إدخال المبالغ والتوزيع الآلي'!$F:$F, 'إدخال المبالغ والتوزيع الآلي'!$A:$A, A16, 'إدخال المبالغ والتوزيع الآلي'!$E:$E, "✔ " &amp; "9582*"))</f>
        <v>0</v>
      </c>
      <c r="F16" s="13">
        <f>IF(A16="", "", SUMIFS('إدخال المبالغ والتوزيع الآلي'!$F:$F, 'إدخال المبالغ والتوزيع الآلي'!$A:$A, A16, 'إدخال المبالغ والتوزيع الآلي'!$E:$E, "✔ " &amp; "9589*"))</f>
        <v>0</v>
      </c>
    </row>
    <row r="17" spans="1:6" ht="15" customHeight="1" x14ac:dyDescent="0.2">
      <c r="A17" s="10" t="s">
        <v>546</v>
      </c>
      <c r="B17" s="11" t="s">
        <v>547</v>
      </c>
      <c r="C17" s="14">
        <f>IF(A17="", "", SUMIFS('إدخال المبالغ والتوزيع الآلي'!$F:$F, 'إدخال المبالغ والتوزيع الآلي'!$A:$A, A17, 'إدخال المبالغ والتوزيع الآلي'!$E:$E, "✔ " &amp; "9580*"))</f>
        <v>0</v>
      </c>
      <c r="D17" s="14">
        <f>IF(A17="", "", SUMIFS('إدخال المبالغ والتوزيع الآلي'!$F:$F, 'إدخال المبالغ والتوزيع الآلي'!$A:$A, A17, 'إدخال المبالغ والتوزيع الآلي'!$E:$E, "✔ " &amp; "9581*"))</f>
        <v>0</v>
      </c>
      <c r="E17" s="14">
        <f>IF(A17="", "", SUMIFS('إدخال المبالغ والتوزيع الآلي'!$F:$F, 'إدخال المبالغ والتوزيع الآلي'!$A:$A, A17, 'إدخال المبالغ والتوزيع الآلي'!$E:$E, "✔ " &amp; "9582*"))</f>
        <v>0</v>
      </c>
      <c r="F17" s="14">
        <f>IF(A17="", "", SUMIFS('إدخال المبالغ والتوزيع الآلي'!$F:$F, 'إدخال المبالغ والتوزيع الآلي'!$A:$A, A17, 'إدخال المبالغ والتوزيع الآلي'!$E:$E, "✔ " &amp; "9589*"))</f>
        <v>0</v>
      </c>
    </row>
    <row r="18" spans="1:6" ht="15" customHeight="1" x14ac:dyDescent="0.2">
      <c r="A18" s="7" t="s">
        <v>548</v>
      </c>
      <c r="B18" s="8" t="s">
        <v>549</v>
      </c>
      <c r="C18" s="13">
        <f>IF(A18="", "", SUMIFS('إدخال المبالغ والتوزيع الآلي'!$F:$F, 'إدخال المبالغ والتوزيع الآلي'!$A:$A, A18, 'إدخال المبالغ والتوزيع الآلي'!$E:$E, "✔ " &amp; "9580*"))</f>
        <v>0</v>
      </c>
      <c r="D18" s="13">
        <f>IF(A18="", "", SUMIFS('إدخال المبالغ والتوزيع الآلي'!$F:$F, 'إدخال المبالغ والتوزيع الآلي'!$A:$A, A18, 'إدخال المبالغ والتوزيع الآلي'!$E:$E, "✔ " &amp; "9581*"))</f>
        <v>0</v>
      </c>
      <c r="E18" s="13">
        <f>IF(A18="", "", SUMIFS('إدخال المبالغ والتوزيع الآلي'!$F:$F, 'إدخال المبالغ والتوزيع الآلي'!$A:$A, A18, 'إدخال المبالغ والتوزيع الآلي'!$E:$E, "✔ " &amp; "9582*"))</f>
        <v>0</v>
      </c>
      <c r="F18" s="13">
        <f>IF(A18="", "", SUMIFS('إدخال المبالغ والتوزيع الآلي'!$F:$F, 'إدخال المبالغ والتوزيع الآلي'!$A:$A, A18, 'إدخال المبالغ والتوزيع الآلي'!$E:$E, "✔ " &amp; "9589*"))</f>
        <v>0</v>
      </c>
    </row>
    <row r="19" spans="1:6" ht="15" customHeight="1" x14ac:dyDescent="0.2">
      <c r="A19" s="10" t="s">
        <v>550</v>
      </c>
      <c r="B19" s="11" t="s">
        <v>551</v>
      </c>
      <c r="C19" s="14">
        <f>IF(A19="", "", SUMIFS('إدخال المبالغ والتوزيع الآلي'!$F:$F, 'إدخال المبالغ والتوزيع الآلي'!$A:$A, A19, 'إدخال المبالغ والتوزيع الآلي'!$E:$E, "✔ " &amp; "9580*"))</f>
        <v>0</v>
      </c>
      <c r="D19" s="14">
        <f>IF(A19="", "", SUMIFS('إدخال المبالغ والتوزيع الآلي'!$F:$F, 'إدخال المبالغ والتوزيع الآلي'!$A:$A, A19, 'إدخال المبالغ والتوزيع الآلي'!$E:$E, "✔ " &amp; "9581*"))</f>
        <v>0</v>
      </c>
      <c r="E19" s="14">
        <f>IF(A19="", "", SUMIFS('إدخال المبالغ والتوزيع الآلي'!$F:$F, 'إدخال المبالغ والتوزيع الآلي'!$A:$A, A19, 'إدخال المبالغ والتوزيع الآلي'!$E:$E, "✔ " &amp; "9582*"))</f>
        <v>0</v>
      </c>
      <c r="F19" s="14">
        <f>IF(A19="", "", SUMIFS('إدخال المبالغ والتوزيع الآلي'!$F:$F, 'إدخال المبالغ والتوزيع الآلي'!$A:$A, A19, 'إدخال المبالغ والتوزيع الآلي'!$E:$E, "✔ " &amp; "9589*"))</f>
        <v>0</v>
      </c>
    </row>
    <row r="20" spans="1:6" ht="15" customHeight="1" x14ac:dyDescent="0.2">
      <c r="A20" s="7" t="s">
        <v>552</v>
      </c>
      <c r="B20" s="8" t="s">
        <v>553</v>
      </c>
      <c r="C20" s="13">
        <f>IF(A20="", "", SUMIFS('إدخال المبالغ والتوزيع الآلي'!$F:$F, 'إدخال المبالغ والتوزيع الآلي'!$A:$A, A20, 'إدخال المبالغ والتوزيع الآلي'!$E:$E, "✔ " &amp; "9580*"))</f>
        <v>0</v>
      </c>
      <c r="D20" s="13">
        <f>IF(A20="", "", SUMIFS('إدخال المبالغ والتوزيع الآلي'!$F:$F, 'إدخال المبالغ والتوزيع الآلي'!$A:$A, A20, 'إدخال المبالغ والتوزيع الآلي'!$E:$E, "✔ " &amp; "9581*"))</f>
        <v>0</v>
      </c>
      <c r="E20" s="13">
        <f>IF(A20="", "", SUMIFS('إدخال المبالغ والتوزيع الآلي'!$F:$F, 'إدخال المبالغ والتوزيع الآلي'!$A:$A, A20, 'إدخال المبالغ والتوزيع الآلي'!$E:$E, "✔ " &amp; "9582*"))</f>
        <v>0</v>
      </c>
      <c r="F20" s="13">
        <f>IF(A20="", "", SUMIFS('إدخال المبالغ والتوزيع الآلي'!$F:$F, 'إدخال المبالغ والتوزيع الآلي'!$A:$A, A20, 'إدخال المبالغ والتوزيع الآلي'!$E:$E, "✔ " &amp; "9589*"))</f>
        <v>0</v>
      </c>
    </row>
    <row r="21" spans="1:6" ht="15" customHeight="1" x14ac:dyDescent="0.2">
      <c r="A21" s="10" t="s">
        <v>554</v>
      </c>
      <c r="B21" s="11" t="s">
        <v>555</v>
      </c>
      <c r="C21" s="14">
        <f>IF(A21="", "", SUMIFS('إدخال المبالغ والتوزيع الآلي'!$F:$F, 'إدخال المبالغ والتوزيع الآلي'!$A:$A, A21, 'إدخال المبالغ والتوزيع الآلي'!$E:$E, "✔ " &amp; "9580*"))</f>
        <v>0</v>
      </c>
      <c r="D21" s="14">
        <f>IF(A21="", "", SUMIFS('إدخال المبالغ والتوزيع الآلي'!$F:$F, 'إدخال المبالغ والتوزيع الآلي'!$A:$A, A21, 'إدخال المبالغ والتوزيع الآلي'!$E:$E, "✔ " &amp; "9581*"))</f>
        <v>0</v>
      </c>
      <c r="E21" s="14">
        <f>IF(A21="", "", SUMIFS('إدخال المبالغ والتوزيع الآلي'!$F:$F, 'إدخال المبالغ والتوزيع الآلي'!$A:$A, A21, 'إدخال المبالغ والتوزيع الآلي'!$E:$E, "✔ " &amp; "9582*"))</f>
        <v>0</v>
      </c>
      <c r="F21" s="14">
        <f>IF(A21="", "", SUMIFS('إدخال المبالغ والتوزيع الآلي'!$F:$F, 'إدخال المبالغ والتوزيع الآلي'!$A:$A, A21, 'إدخال المبالغ والتوزيع الآلي'!$E:$E, "✔ " &amp; "9589*"))</f>
        <v>0</v>
      </c>
    </row>
    <row r="22" spans="1:6" ht="15" customHeight="1" x14ac:dyDescent="0.2">
      <c r="A22" s="7" t="s">
        <v>556</v>
      </c>
      <c r="B22" s="8" t="s">
        <v>557</v>
      </c>
      <c r="C22" s="13">
        <f>IF(A22="", "", SUMIFS('إدخال المبالغ والتوزيع الآلي'!$F:$F, 'إدخال المبالغ والتوزيع الآلي'!$A:$A, A22, 'إدخال المبالغ والتوزيع الآلي'!$E:$E, "✔ " &amp; "9580*"))</f>
        <v>0</v>
      </c>
      <c r="D22" s="13">
        <f>IF(A22="", "", SUMIFS('إدخال المبالغ والتوزيع الآلي'!$F:$F, 'إدخال المبالغ والتوزيع الآلي'!$A:$A, A22, 'إدخال المبالغ والتوزيع الآلي'!$E:$E, "✔ " &amp; "9581*"))</f>
        <v>0</v>
      </c>
      <c r="E22" s="13">
        <f>IF(A22="", "", SUMIFS('إدخال المبالغ والتوزيع الآلي'!$F:$F, 'إدخال المبالغ والتوزيع الآلي'!$A:$A, A22, 'إدخال المبالغ والتوزيع الآلي'!$E:$E, "✔ " &amp; "9582*"))</f>
        <v>0</v>
      </c>
      <c r="F22" s="13">
        <f>IF(A22="", "", SUMIFS('إدخال المبالغ والتوزيع الآلي'!$F:$F, 'إدخال المبالغ والتوزيع الآلي'!$A:$A, A22, 'إدخال المبالغ والتوزيع الآلي'!$E:$E, "✔ " &amp; "9589*"))</f>
        <v>0</v>
      </c>
    </row>
    <row r="23" spans="1:6" ht="15" customHeight="1" x14ac:dyDescent="0.2">
      <c r="A23" s="10" t="s">
        <v>525</v>
      </c>
      <c r="B23" s="11" t="s">
        <v>558</v>
      </c>
      <c r="C23" s="14">
        <f>IF(A23="", "", SUMIFS('إدخال المبالغ والتوزيع الآلي'!$F:$F, 'إدخال المبالغ والتوزيع الآلي'!$A:$A, A23, 'إدخال المبالغ والتوزيع الآلي'!$E:$E, "✔ " &amp; "9580*"))</f>
        <v>0</v>
      </c>
      <c r="D23" s="14">
        <f>IF(A23="", "", SUMIFS('إدخال المبالغ والتوزيع الآلي'!$F:$F, 'إدخال المبالغ والتوزيع الآلي'!$A:$A, A23, 'إدخال المبالغ والتوزيع الآلي'!$E:$E, "✔ " &amp; "9581*"))</f>
        <v>0</v>
      </c>
      <c r="E23" s="14">
        <f>IF(A23="", "", SUMIFS('إدخال المبالغ والتوزيع الآلي'!$F:$F, 'إدخال المبالغ والتوزيع الآلي'!$A:$A, A23, 'إدخال المبالغ والتوزيع الآلي'!$E:$E, "✔ " &amp; "9582*"))</f>
        <v>0</v>
      </c>
      <c r="F23" s="14">
        <f>IF(A23="", "", SUMIFS('إدخال المبالغ والتوزيع الآلي'!$F:$F, 'إدخال المبالغ والتوزيع الآلي'!$A:$A, A23, 'إدخال المبالغ والتوزيع الآلي'!$E:$E, "✔ " &amp; "9589*"))</f>
        <v>0</v>
      </c>
    </row>
    <row r="24" spans="1:6" ht="15" customHeight="1" x14ac:dyDescent="0.2">
      <c r="A24" s="7" t="s">
        <v>527</v>
      </c>
      <c r="B24" s="8" t="s">
        <v>559</v>
      </c>
      <c r="C24" s="13">
        <f>IF(A24="", "", SUMIFS('إدخال المبالغ والتوزيع الآلي'!$F:$F, 'إدخال المبالغ والتوزيع الآلي'!$A:$A, A24, 'إدخال المبالغ والتوزيع الآلي'!$E:$E, "✔ " &amp; "9580*"))</f>
        <v>0</v>
      </c>
      <c r="D24" s="13">
        <f>IF(A24="", "", SUMIFS('إدخال المبالغ والتوزيع الآلي'!$F:$F, 'إدخال المبالغ والتوزيع الآلي'!$A:$A, A24, 'إدخال المبالغ والتوزيع الآلي'!$E:$E, "✔ " &amp; "9581*"))</f>
        <v>0</v>
      </c>
      <c r="E24" s="13">
        <f>IF(A24="", "", SUMIFS('إدخال المبالغ والتوزيع الآلي'!$F:$F, 'إدخال المبالغ والتوزيع الآلي'!$A:$A, A24, 'إدخال المبالغ والتوزيع الآلي'!$E:$E, "✔ " &amp; "9582*"))</f>
        <v>0</v>
      </c>
      <c r="F24" s="13">
        <f>IF(A24="", "", SUMIFS('إدخال المبالغ والتوزيع الآلي'!$F:$F, 'إدخال المبالغ والتوزيع الآلي'!$A:$A, A24, 'إدخال المبالغ والتوزيع الآلي'!$E:$E, "✔ " &amp; "9589*"))</f>
        <v>0</v>
      </c>
    </row>
  </sheetData>
  <mergeCells count="4">
    <mergeCell ref="A13:F13"/>
    <mergeCell ref="A1:F1"/>
    <mergeCell ref="C3:F3"/>
    <mergeCell ref="A5:F5"/>
  </mergeCells>
  <pageMargins left="0.75" right="0.75" top="1" bottom="1" header="0.5" footer="0.5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E24"/>
  <sheetViews>
    <sheetView rightToLeft="1" workbookViewId="0"/>
  </sheetViews>
  <sheetFormatPr defaultRowHeight="13.5" x14ac:dyDescent="0.15"/>
  <cols>
    <col min="1" max="1" width="12.01171875" style="15" customWidth="1"/>
    <col min="2" max="2" width="48.0546875" style="15" customWidth="1"/>
    <col min="3" max="5" width="24.02734375" style="15" customWidth="1"/>
  </cols>
  <sheetData>
    <row r="1" spans="1:5" x14ac:dyDescent="0.15">
      <c r="A1" s="37" t="s">
        <v>615</v>
      </c>
      <c r="B1" s="33"/>
      <c r="C1" s="33"/>
      <c r="D1" s="33"/>
      <c r="E1" s="33"/>
    </row>
    <row r="3" spans="1:5" ht="14.25" customHeight="1" x14ac:dyDescent="0.2">
      <c r="A3" s="16" t="s">
        <v>78</v>
      </c>
      <c r="B3" s="16" t="s">
        <v>79</v>
      </c>
      <c r="C3" s="40" t="s">
        <v>616</v>
      </c>
      <c r="D3" s="33"/>
      <c r="E3" s="33"/>
    </row>
    <row r="4" spans="1:5" ht="39.950000000000003" customHeight="1" x14ac:dyDescent="0.2">
      <c r="A4" s="6"/>
      <c r="B4" s="6"/>
      <c r="C4" s="1" t="s">
        <v>617</v>
      </c>
      <c r="D4" s="1" t="s">
        <v>618</v>
      </c>
      <c r="E4" s="1" t="s">
        <v>619</v>
      </c>
    </row>
    <row r="5" spans="1:5" x14ac:dyDescent="0.15">
      <c r="A5" s="39" t="s">
        <v>86</v>
      </c>
      <c r="B5" s="33"/>
      <c r="C5" s="33"/>
      <c r="D5" s="33"/>
      <c r="E5" s="33"/>
    </row>
    <row r="6" spans="1:5" ht="15" customHeight="1" x14ac:dyDescent="0.2">
      <c r="A6" s="7" t="s">
        <v>524</v>
      </c>
      <c r="B6" s="8" t="s">
        <v>104</v>
      </c>
      <c r="C6" s="13">
        <f>IF(A6="", "", SUMIFS('إدخال المبالغ والتوزيع الآلي'!$F:$F, 'إدخال المبالغ والتوزيع الآلي'!$A:$A, A6, 'إدخال المبالغ والتوزيع الآلي'!$E:$E, "✔ " &amp; "9590*"))</f>
        <v>0</v>
      </c>
      <c r="D6" s="13">
        <f>IF(A6="", "", SUMIFS('إدخال المبالغ والتوزيع الآلي'!$F:$F, 'إدخال المبالغ والتوزيع الآلي'!$A:$A, A6, 'إدخال المبالغ والتوزيع الآلي'!$E:$E, "✔ " &amp; "9591*"))</f>
        <v>0</v>
      </c>
      <c r="E6" s="13">
        <f>IF(A6="", "", SUMIFS('إدخال المبالغ والتوزيع الآلي'!$F:$F, 'إدخال المبالغ والتوزيع الآلي'!$A:$A, A6, 'إدخال المبالغ والتوزيع الآلي'!$E:$E, "✔ " &amp; "9592*"))</f>
        <v>0</v>
      </c>
    </row>
    <row r="7" spans="1:5" ht="15" customHeight="1" x14ac:dyDescent="0.2">
      <c r="A7" s="10" t="s">
        <v>525</v>
      </c>
      <c r="B7" s="11" t="s">
        <v>526</v>
      </c>
      <c r="C7" s="14">
        <f>IF(A7="", "", SUMIFS('إدخال المبالغ والتوزيع الآلي'!$F:$F, 'إدخال المبالغ والتوزيع الآلي'!$A:$A, A7, 'إدخال المبالغ والتوزيع الآلي'!$E:$E, "✔ " &amp; "9590*"))</f>
        <v>0</v>
      </c>
      <c r="D7" s="12">
        <f>IF(A7="", "", SUMIFS('إدخال المبالغ والتوزيع الآلي'!$F:$F, 'إدخال المبالغ والتوزيع الآلي'!$A:$A, A7, 'إدخال المبالغ والتوزيع الآلي'!$E:$E, "✔ " &amp; "9591*"))</f>
        <v>0</v>
      </c>
      <c r="E7" s="14">
        <f>IF(A7="", "", SUMIFS('إدخال المبالغ والتوزيع الآلي'!$F:$F, 'إدخال المبالغ والتوزيع الآلي'!$A:$A, A7, 'إدخال المبالغ والتوزيع الآلي'!$E:$E, "✔ " &amp; "9592*"))</f>
        <v>0</v>
      </c>
    </row>
    <row r="8" spans="1:5" ht="15" customHeight="1" x14ac:dyDescent="0.2">
      <c r="A8" s="7" t="s">
        <v>527</v>
      </c>
      <c r="B8" s="8" t="s">
        <v>528</v>
      </c>
      <c r="C8" s="13">
        <f>IF(A8="", "", SUMIFS('إدخال المبالغ والتوزيع الآلي'!$F:$F, 'إدخال المبالغ والتوزيع الآلي'!$A:$A, A8, 'إدخال المبالغ والتوزيع الآلي'!$E:$E, "✔ " &amp; "9590*"))</f>
        <v>0</v>
      </c>
      <c r="D8" s="13">
        <f>IF(A8="", "", SUMIFS('إدخال المبالغ والتوزيع الآلي'!$F:$F, 'إدخال المبالغ والتوزيع الآلي'!$A:$A, A8, 'إدخال المبالغ والتوزيع الآلي'!$E:$E, "✔ " &amp; "9591*"))</f>
        <v>0</v>
      </c>
      <c r="E8" s="13">
        <f>IF(A8="", "", SUMIFS('إدخال المبالغ والتوزيع الآلي'!$F:$F, 'إدخال المبالغ والتوزيع الآلي'!$A:$A, A8, 'إدخال المبالغ والتوزيع الآلي'!$E:$E, "✔ " &amp; "9592*"))</f>
        <v>0</v>
      </c>
    </row>
    <row r="9" spans="1:5" ht="15" customHeight="1" x14ac:dyDescent="0.2">
      <c r="A9" s="10" t="s">
        <v>535</v>
      </c>
      <c r="B9" s="11" t="s">
        <v>536</v>
      </c>
      <c r="C9" s="14">
        <f>IF(A9="", "", SUMIFS('إدخال المبالغ والتوزيع الآلي'!$F:$F, 'إدخال المبالغ والتوزيع الآلي'!$A:$A, A9, 'إدخال المبالغ والتوزيع الآلي'!$E:$E, "✔ " &amp; "9590*"))</f>
        <v>0</v>
      </c>
      <c r="D9" s="14">
        <f>IF(A9="", "", SUMIFS('إدخال المبالغ والتوزيع الآلي'!$F:$F, 'إدخال المبالغ والتوزيع الآلي'!$A:$A, A9, 'إدخال المبالغ والتوزيع الآلي'!$E:$E, "✔ " &amp; "9591*"))</f>
        <v>0</v>
      </c>
      <c r="E9" s="14">
        <f>IF(A9="", "", SUMIFS('إدخال المبالغ والتوزيع الآلي'!$F:$F, 'إدخال المبالغ والتوزيع الآلي'!$A:$A, A9, 'إدخال المبالغ والتوزيع الآلي'!$E:$E, "✔ " &amp; "9592*"))</f>
        <v>0</v>
      </c>
    </row>
    <row r="10" spans="1:5" ht="15" customHeight="1" x14ac:dyDescent="0.2">
      <c r="A10" s="7" t="s">
        <v>537</v>
      </c>
      <c r="B10" s="8" t="s">
        <v>538</v>
      </c>
      <c r="C10" s="13">
        <f>IF(A10="", "", SUMIFS('إدخال المبالغ والتوزيع الآلي'!$F:$F, 'إدخال المبالغ والتوزيع الآلي'!$A:$A, A10, 'إدخال المبالغ والتوزيع الآلي'!$E:$E, "✔ " &amp; "9590*"))</f>
        <v>0</v>
      </c>
      <c r="D10" s="13">
        <f>IF(A10="", "", SUMIFS('إدخال المبالغ والتوزيع الآلي'!$F:$F, 'إدخال المبالغ والتوزيع الآلي'!$A:$A, A10, 'إدخال المبالغ والتوزيع الآلي'!$E:$E, "✔ " &amp; "9591*"))</f>
        <v>0</v>
      </c>
      <c r="E10" s="13">
        <f>IF(A10="", "", SUMIFS('إدخال المبالغ والتوزيع الآلي'!$F:$F, 'إدخال المبالغ والتوزيع الآلي'!$A:$A, A10, 'إدخال المبالغ والتوزيع الآلي'!$E:$E, "✔ " &amp; "9592*"))</f>
        <v>0</v>
      </c>
    </row>
    <row r="11" spans="1:5" ht="15" customHeight="1" x14ac:dyDescent="0.2">
      <c r="A11" s="10" t="s">
        <v>539</v>
      </c>
      <c r="B11" s="11" t="s">
        <v>540</v>
      </c>
      <c r="C11" s="14">
        <f>IF(A11="", "", SUMIFS('إدخال المبالغ والتوزيع الآلي'!$F:$F, 'إدخال المبالغ والتوزيع الآلي'!$A:$A, A11, 'إدخال المبالغ والتوزيع الآلي'!$E:$E, "✔ " &amp; "9590*"))</f>
        <v>0</v>
      </c>
      <c r="D11" s="14">
        <f>IF(A11="", "", SUMIFS('إدخال المبالغ والتوزيع الآلي'!$F:$F, 'إدخال المبالغ والتوزيع الآلي'!$A:$A, A11, 'إدخال المبالغ والتوزيع الآلي'!$E:$E, "✔ " &amp; "9591*"))</f>
        <v>0</v>
      </c>
      <c r="E11" s="14">
        <f>IF(A11="", "", SUMIFS('إدخال المبالغ والتوزيع الآلي'!$F:$F, 'إدخال المبالغ والتوزيع الآلي'!$A:$A, A11, 'إدخال المبالغ والتوزيع الآلي'!$E:$E, "✔ " &amp; "9592*"))</f>
        <v>0</v>
      </c>
    </row>
    <row r="12" spans="1:5" ht="15" customHeight="1" x14ac:dyDescent="0.2">
      <c r="A12" s="7" t="s">
        <v>541</v>
      </c>
      <c r="B12" s="8" t="s">
        <v>542</v>
      </c>
      <c r="C12" s="13">
        <f>IF(A12="", "", SUMIFS('إدخال المبالغ والتوزيع الآلي'!$F:$F, 'إدخال المبالغ والتوزيع الآلي'!$A:$A, A12, 'إدخال المبالغ والتوزيع الآلي'!$E:$E, "✔ " &amp; "9590*"))</f>
        <v>0</v>
      </c>
      <c r="D12" s="13">
        <f>IF(A12="", "", SUMIFS('إدخال المبالغ والتوزيع الآلي'!$F:$F, 'إدخال المبالغ والتوزيع الآلي'!$A:$A, A12, 'إدخال المبالغ والتوزيع الآلي'!$E:$E, "✔ " &amp; "9591*"))</f>
        <v>0</v>
      </c>
      <c r="E12" s="13">
        <f>IF(A12="", "", SUMIFS('إدخال المبالغ والتوزيع الآلي'!$F:$F, 'إدخال المبالغ والتوزيع الآلي'!$A:$A, A12, 'إدخال المبالغ والتوزيع الآلي'!$E:$E, "✔ " &amp; "9592*"))</f>
        <v>0</v>
      </c>
    </row>
    <row r="13" spans="1:5" x14ac:dyDescent="0.15">
      <c r="A13" s="39" t="s">
        <v>111</v>
      </c>
      <c r="B13" s="33"/>
      <c r="C13" s="33"/>
      <c r="D13" s="33"/>
      <c r="E13" s="33"/>
    </row>
    <row r="14" spans="1:5" ht="15" customHeight="1" x14ac:dyDescent="0.2">
      <c r="A14" s="7" t="s">
        <v>524</v>
      </c>
      <c r="B14" s="8" t="s">
        <v>126</v>
      </c>
      <c r="C14" s="13">
        <f>IF(A14="", "", SUMIFS('إدخال المبالغ والتوزيع الآلي'!$F:$F, 'إدخال المبالغ والتوزيع الآلي'!$A:$A, A14, 'إدخال المبالغ والتوزيع الآلي'!$E:$E, "✔ " &amp; "9590*"))</f>
        <v>0</v>
      </c>
      <c r="D14" s="13">
        <f>IF(A14="", "", SUMIFS('إدخال المبالغ والتوزيع الآلي'!$F:$F, 'إدخال المبالغ والتوزيع الآلي'!$A:$A, A14, 'إدخال المبالغ والتوزيع الآلي'!$E:$E, "✔ " &amp; "9591*"))</f>
        <v>0</v>
      </c>
      <c r="E14" s="13">
        <f>IF(A14="", "", SUMIFS('إدخال المبالغ والتوزيع الآلي'!$F:$F, 'إدخال المبالغ والتوزيع الآلي'!$A:$A, A14, 'إدخال المبالغ والتوزيع الآلي'!$E:$E, "✔ " &amp; "9592*"))</f>
        <v>0</v>
      </c>
    </row>
    <row r="15" spans="1:5" ht="15" customHeight="1" x14ac:dyDescent="0.2">
      <c r="A15" s="10" t="s">
        <v>543</v>
      </c>
      <c r="B15" s="11" t="s">
        <v>544</v>
      </c>
      <c r="C15" s="14">
        <f>IF(A15="", "", SUMIFS('إدخال المبالغ والتوزيع الآلي'!$F:$F, 'إدخال المبالغ والتوزيع الآلي'!$A:$A, A15, 'إدخال المبالغ والتوزيع الآلي'!$E:$E, "✔ " &amp; "9590*"))</f>
        <v>0</v>
      </c>
      <c r="D15" s="14">
        <f>IF(A15="", "", SUMIFS('إدخال المبالغ والتوزيع الآلي'!$F:$F, 'إدخال المبالغ والتوزيع الآلي'!$A:$A, A15, 'إدخال المبالغ والتوزيع الآلي'!$E:$E, "✔ " &amp; "9591*"))</f>
        <v>0</v>
      </c>
      <c r="E15" s="14">
        <f>IF(A15="", "", SUMIFS('إدخال المبالغ والتوزيع الآلي'!$F:$F, 'إدخال المبالغ والتوزيع الآلي'!$A:$A, A15, 'إدخال المبالغ والتوزيع الآلي'!$E:$E, "✔ " &amp; "9592*"))</f>
        <v>0</v>
      </c>
    </row>
    <row r="16" spans="1:5" ht="15" customHeight="1" x14ac:dyDescent="0.2">
      <c r="A16" s="7" t="s">
        <v>545</v>
      </c>
      <c r="B16" s="8" t="s">
        <v>68</v>
      </c>
      <c r="C16" s="13">
        <f>IF(A16="", "", SUMIFS('إدخال المبالغ والتوزيع الآلي'!$F:$F, 'إدخال المبالغ والتوزيع الآلي'!$A:$A, A16, 'إدخال المبالغ والتوزيع الآلي'!$E:$E, "✔ " &amp; "9590*"))</f>
        <v>0</v>
      </c>
      <c r="D16" s="13">
        <f>IF(A16="", "", SUMIFS('إدخال المبالغ والتوزيع الآلي'!$F:$F, 'إدخال المبالغ والتوزيع الآلي'!$A:$A, A16, 'إدخال المبالغ والتوزيع الآلي'!$E:$E, "✔ " &amp; "9591*"))</f>
        <v>0</v>
      </c>
      <c r="E16" s="13">
        <f>IF(A16="", "", SUMIFS('إدخال المبالغ والتوزيع الآلي'!$F:$F, 'إدخال المبالغ والتوزيع الآلي'!$A:$A, A16, 'إدخال المبالغ والتوزيع الآلي'!$E:$E, "✔ " &amp; "9592*"))</f>
        <v>0</v>
      </c>
    </row>
    <row r="17" spans="1:5" ht="15" customHeight="1" x14ac:dyDescent="0.2">
      <c r="A17" s="10" t="s">
        <v>546</v>
      </c>
      <c r="B17" s="11" t="s">
        <v>547</v>
      </c>
      <c r="C17" s="14">
        <f>IF(A17="", "", SUMIFS('إدخال المبالغ والتوزيع الآلي'!$F:$F, 'إدخال المبالغ والتوزيع الآلي'!$A:$A, A17, 'إدخال المبالغ والتوزيع الآلي'!$E:$E, "✔ " &amp; "9590*"))</f>
        <v>0</v>
      </c>
      <c r="D17" s="14">
        <f>IF(A17="", "", SUMIFS('إدخال المبالغ والتوزيع الآلي'!$F:$F, 'إدخال المبالغ والتوزيع الآلي'!$A:$A, A17, 'إدخال المبالغ والتوزيع الآلي'!$E:$E, "✔ " &amp; "9591*"))</f>
        <v>0</v>
      </c>
      <c r="E17" s="14">
        <f>IF(A17="", "", SUMIFS('إدخال المبالغ والتوزيع الآلي'!$F:$F, 'إدخال المبالغ والتوزيع الآلي'!$A:$A, A17, 'إدخال المبالغ والتوزيع الآلي'!$E:$E, "✔ " &amp; "9592*"))</f>
        <v>0</v>
      </c>
    </row>
    <row r="18" spans="1:5" ht="15" customHeight="1" x14ac:dyDescent="0.2">
      <c r="A18" s="7" t="s">
        <v>548</v>
      </c>
      <c r="B18" s="8" t="s">
        <v>549</v>
      </c>
      <c r="C18" s="13">
        <f>IF(A18="", "", SUMIFS('إدخال المبالغ والتوزيع الآلي'!$F:$F, 'إدخال المبالغ والتوزيع الآلي'!$A:$A, A18, 'إدخال المبالغ والتوزيع الآلي'!$E:$E, "✔ " &amp; "9590*"))</f>
        <v>0</v>
      </c>
      <c r="D18" s="13">
        <f>IF(A18="", "", SUMIFS('إدخال المبالغ والتوزيع الآلي'!$F:$F, 'إدخال المبالغ والتوزيع الآلي'!$A:$A, A18, 'إدخال المبالغ والتوزيع الآلي'!$E:$E, "✔ " &amp; "9591*"))</f>
        <v>0</v>
      </c>
      <c r="E18" s="13">
        <f>IF(A18="", "", SUMIFS('إدخال المبالغ والتوزيع الآلي'!$F:$F, 'إدخال المبالغ والتوزيع الآلي'!$A:$A, A18, 'إدخال المبالغ والتوزيع الآلي'!$E:$E, "✔ " &amp; "9592*"))</f>
        <v>0</v>
      </c>
    </row>
    <row r="19" spans="1:5" ht="15" customHeight="1" x14ac:dyDescent="0.2">
      <c r="A19" s="10" t="s">
        <v>550</v>
      </c>
      <c r="B19" s="11" t="s">
        <v>551</v>
      </c>
      <c r="C19" s="14">
        <f>IF(A19="", "", SUMIFS('إدخال المبالغ والتوزيع الآلي'!$F:$F, 'إدخال المبالغ والتوزيع الآلي'!$A:$A, A19, 'إدخال المبالغ والتوزيع الآلي'!$E:$E, "✔ " &amp; "9590*"))</f>
        <v>0</v>
      </c>
      <c r="D19" s="14">
        <f>IF(A19="", "", SUMIFS('إدخال المبالغ والتوزيع الآلي'!$F:$F, 'إدخال المبالغ والتوزيع الآلي'!$A:$A, A19, 'إدخال المبالغ والتوزيع الآلي'!$E:$E, "✔ " &amp; "9591*"))</f>
        <v>0</v>
      </c>
      <c r="E19" s="14">
        <f>IF(A19="", "", SUMIFS('إدخال المبالغ والتوزيع الآلي'!$F:$F, 'إدخال المبالغ والتوزيع الآلي'!$A:$A, A19, 'إدخال المبالغ والتوزيع الآلي'!$E:$E, "✔ " &amp; "9592*"))</f>
        <v>0</v>
      </c>
    </row>
    <row r="20" spans="1:5" ht="15" customHeight="1" x14ac:dyDescent="0.2">
      <c r="A20" s="7" t="s">
        <v>552</v>
      </c>
      <c r="B20" s="8" t="s">
        <v>553</v>
      </c>
      <c r="C20" s="13">
        <f>IF(A20="", "", SUMIFS('إدخال المبالغ والتوزيع الآلي'!$F:$F, 'إدخال المبالغ والتوزيع الآلي'!$A:$A, A20, 'إدخال المبالغ والتوزيع الآلي'!$E:$E, "✔ " &amp; "9590*"))</f>
        <v>0</v>
      </c>
      <c r="D20" s="13">
        <f>IF(A20="", "", SUMIFS('إدخال المبالغ والتوزيع الآلي'!$F:$F, 'إدخال المبالغ والتوزيع الآلي'!$A:$A, A20, 'إدخال المبالغ والتوزيع الآلي'!$E:$E, "✔ " &amp; "9591*"))</f>
        <v>0</v>
      </c>
      <c r="E20" s="13">
        <f>IF(A20="", "", SUMIFS('إدخال المبالغ والتوزيع الآلي'!$F:$F, 'إدخال المبالغ والتوزيع الآلي'!$A:$A, A20, 'إدخال المبالغ والتوزيع الآلي'!$E:$E, "✔ " &amp; "9592*"))</f>
        <v>0</v>
      </c>
    </row>
    <row r="21" spans="1:5" ht="15" customHeight="1" x14ac:dyDescent="0.2">
      <c r="A21" s="10" t="s">
        <v>554</v>
      </c>
      <c r="B21" s="11" t="s">
        <v>555</v>
      </c>
      <c r="C21" s="14">
        <f>IF(A21="", "", SUMIFS('إدخال المبالغ والتوزيع الآلي'!$F:$F, 'إدخال المبالغ والتوزيع الآلي'!$A:$A, A21, 'إدخال المبالغ والتوزيع الآلي'!$E:$E, "✔ " &amp; "9590*"))</f>
        <v>0</v>
      </c>
      <c r="D21" s="14">
        <f>IF(A21="", "", SUMIFS('إدخال المبالغ والتوزيع الآلي'!$F:$F, 'إدخال المبالغ والتوزيع الآلي'!$A:$A, A21, 'إدخال المبالغ والتوزيع الآلي'!$E:$E, "✔ " &amp; "9591*"))</f>
        <v>0</v>
      </c>
      <c r="E21" s="14">
        <f>IF(A21="", "", SUMIFS('إدخال المبالغ والتوزيع الآلي'!$F:$F, 'إدخال المبالغ والتوزيع الآلي'!$A:$A, A21, 'إدخال المبالغ والتوزيع الآلي'!$E:$E, "✔ " &amp; "9592*"))</f>
        <v>0</v>
      </c>
    </row>
    <row r="22" spans="1:5" ht="15" customHeight="1" x14ac:dyDescent="0.2">
      <c r="A22" s="7" t="s">
        <v>556</v>
      </c>
      <c r="B22" s="8" t="s">
        <v>557</v>
      </c>
      <c r="C22" s="13">
        <f>IF(A22="", "", SUMIFS('إدخال المبالغ والتوزيع الآلي'!$F:$F, 'إدخال المبالغ والتوزيع الآلي'!$A:$A, A22, 'إدخال المبالغ والتوزيع الآلي'!$E:$E, "✔ " &amp; "9590*"))</f>
        <v>0</v>
      </c>
      <c r="D22" s="13">
        <f>IF(A22="", "", SUMIFS('إدخال المبالغ والتوزيع الآلي'!$F:$F, 'إدخال المبالغ والتوزيع الآلي'!$A:$A, A22, 'إدخال المبالغ والتوزيع الآلي'!$E:$E, "✔ " &amp; "9591*"))</f>
        <v>0</v>
      </c>
      <c r="E22" s="13">
        <f>IF(A22="", "", SUMIFS('إدخال المبالغ والتوزيع الآلي'!$F:$F, 'إدخال المبالغ والتوزيع الآلي'!$A:$A, A22, 'إدخال المبالغ والتوزيع الآلي'!$E:$E, "✔ " &amp; "9592*"))</f>
        <v>0</v>
      </c>
    </row>
    <row r="23" spans="1:5" ht="15" customHeight="1" x14ac:dyDescent="0.2">
      <c r="A23" s="10" t="s">
        <v>525</v>
      </c>
      <c r="B23" s="11" t="s">
        <v>558</v>
      </c>
      <c r="C23" s="14">
        <f>IF(A23="", "", SUMIFS('إدخال المبالغ والتوزيع الآلي'!$F:$F, 'إدخال المبالغ والتوزيع الآلي'!$A:$A, A23, 'إدخال المبالغ والتوزيع الآلي'!$E:$E, "✔ " &amp; "9590*"))</f>
        <v>0</v>
      </c>
      <c r="D23" s="12">
        <f>IF(A23="", "", SUMIFS('إدخال المبالغ والتوزيع الآلي'!$F:$F, 'إدخال المبالغ والتوزيع الآلي'!$A:$A, A23, 'إدخال المبالغ والتوزيع الآلي'!$E:$E, "✔ " &amp; "9591*"))</f>
        <v>0</v>
      </c>
      <c r="E23" s="14">
        <f>IF(A23="", "", SUMIFS('إدخال المبالغ والتوزيع الآلي'!$F:$F, 'إدخال المبالغ والتوزيع الآلي'!$A:$A, A23, 'إدخال المبالغ والتوزيع الآلي'!$E:$E, "✔ " &amp; "9592*"))</f>
        <v>0</v>
      </c>
    </row>
    <row r="24" spans="1:5" ht="15" customHeight="1" x14ac:dyDescent="0.2">
      <c r="A24" s="7" t="s">
        <v>527</v>
      </c>
      <c r="B24" s="8" t="s">
        <v>559</v>
      </c>
      <c r="C24" s="13">
        <f>IF(A24="", "", SUMIFS('إدخال المبالغ والتوزيع الآلي'!$F:$F, 'إدخال المبالغ والتوزيع الآلي'!$A:$A, A24, 'إدخال المبالغ والتوزيع الآلي'!$E:$E, "✔ " &amp; "9590*"))</f>
        <v>0</v>
      </c>
      <c r="D24" s="13">
        <f>IF(A24="", "", SUMIFS('إدخال المبالغ والتوزيع الآلي'!$F:$F, 'إدخال المبالغ والتوزيع الآلي'!$A:$A, A24, 'إدخال المبالغ والتوزيع الآلي'!$E:$E, "✔ " &amp; "9591*"))</f>
        <v>0</v>
      </c>
      <c r="E24" s="13">
        <f>IF(A24="", "", SUMIFS('إدخال المبالغ والتوزيع الآلي'!$F:$F, 'إدخال المبالغ والتوزيع الآلي'!$A:$A, A24, 'إدخال المبالغ والتوزيع الآلي'!$E:$E, "✔ " &amp; "9592*"))</f>
        <v>0</v>
      </c>
    </row>
  </sheetData>
  <mergeCells count="4">
    <mergeCell ref="A5:E5"/>
    <mergeCell ref="A1:E1"/>
    <mergeCell ref="C3:E3"/>
    <mergeCell ref="A13:E13"/>
  </mergeCells>
  <pageMargins left="0.75" right="0.75" top="1" bottom="1" header="0.5" footer="0.5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E10"/>
  <sheetViews>
    <sheetView rightToLeft="1" workbookViewId="0"/>
  </sheetViews>
  <sheetFormatPr defaultRowHeight="13.5" x14ac:dyDescent="0.15"/>
  <cols>
    <col min="1" max="1" width="12.01171875" style="15" customWidth="1"/>
    <col min="2" max="2" width="48.0546875" style="15" customWidth="1"/>
    <col min="3" max="5" width="24.02734375" style="15" customWidth="1"/>
  </cols>
  <sheetData>
    <row r="1" spans="1:5" x14ac:dyDescent="0.15">
      <c r="A1" s="37" t="s">
        <v>620</v>
      </c>
      <c r="B1" s="33"/>
      <c r="C1" s="33"/>
      <c r="D1" s="33"/>
      <c r="E1" s="33"/>
    </row>
    <row r="3" spans="1:5" ht="14.25" customHeight="1" x14ac:dyDescent="0.2">
      <c r="A3" s="16" t="s">
        <v>78</v>
      </c>
      <c r="B3" s="16" t="s">
        <v>79</v>
      </c>
      <c r="C3" s="40" t="s">
        <v>621</v>
      </c>
      <c r="D3" s="33"/>
      <c r="E3" s="33"/>
    </row>
    <row r="4" spans="1:5" ht="39.950000000000003" customHeight="1" x14ac:dyDescent="0.2">
      <c r="A4" s="6"/>
      <c r="B4" s="6"/>
      <c r="C4" s="1" t="s">
        <v>622</v>
      </c>
      <c r="D4" s="1" t="s">
        <v>623</v>
      </c>
      <c r="E4" s="1" t="s">
        <v>624</v>
      </c>
    </row>
    <row r="5" spans="1:5" x14ac:dyDescent="0.15">
      <c r="A5" s="39" t="s">
        <v>86</v>
      </c>
      <c r="B5" s="33"/>
      <c r="C5" s="33"/>
      <c r="D5" s="33"/>
      <c r="E5" s="33"/>
    </row>
    <row r="6" spans="1:5" ht="15" customHeight="1" x14ac:dyDescent="0.2">
      <c r="A6" s="7" t="s">
        <v>524</v>
      </c>
      <c r="B6" s="8" t="s">
        <v>104</v>
      </c>
      <c r="C6" s="13">
        <f>IF(A6="", "", SUMIFS('إدخال المبالغ والتوزيع الآلي'!$F:$F, 'إدخال المبالغ والتوزيع الآلي'!$A:$A, A6, 'إدخال المبالغ والتوزيع الآلي'!$E:$E, "✔ " &amp; "9600*"))</f>
        <v>0</v>
      </c>
      <c r="D6" s="13">
        <f>IF(A6="", "", SUMIFS('إدخال المبالغ والتوزيع الآلي'!$F:$F, 'إدخال المبالغ والتوزيع الآلي'!$A:$A, A6, 'إدخال المبالغ والتوزيع الآلي'!$E:$E, "✔ " &amp; "9601*"))</f>
        <v>0</v>
      </c>
      <c r="E6" s="13">
        <f>IF(A6="", "", SUMIFS('إدخال المبالغ والتوزيع الآلي'!$F:$F, 'إدخال المبالغ والتوزيع الآلي'!$A:$A, A6, 'إدخال المبالغ والتوزيع الآلي'!$E:$E, "✔ " &amp; "9609*"))</f>
        <v>0</v>
      </c>
    </row>
    <row r="7" spans="1:5" ht="15" customHeight="1" x14ac:dyDescent="0.2">
      <c r="A7" s="10" t="s">
        <v>625</v>
      </c>
      <c r="B7" s="11" t="s">
        <v>626</v>
      </c>
      <c r="C7" s="14">
        <f>IF(A7="", "", SUMIFS('إدخال المبالغ والتوزيع الآلي'!$F:$F, 'إدخال المبالغ والتوزيع الآلي'!$A:$A, A7, 'إدخال المبالغ والتوزيع الآلي'!$E:$E, "✔ " &amp; "9600*"))</f>
        <v>0</v>
      </c>
      <c r="D7" s="14">
        <f>IF(A7="", "", SUMIFS('إدخال المبالغ والتوزيع الآلي'!$F:$F, 'إدخال المبالغ والتوزيع الآلي'!$A:$A, A7, 'إدخال المبالغ والتوزيع الآلي'!$E:$E, "✔ " &amp; "9601*"))</f>
        <v>0</v>
      </c>
      <c r="E7" s="14">
        <f>IF(A7="", "", SUMIFS('إدخال المبالغ والتوزيع الآلي'!$F:$F, 'إدخال المبالغ والتوزيع الآلي'!$A:$A, A7, 'إدخال المبالغ والتوزيع الآلي'!$E:$E, "✔ " &amp; "9609*"))</f>
        <v>0</v>
      </c>
    </row>
    <row r="8" spans="1:5" x14ac:dyDescent="0.15">
      <c r="A8" s="39" t="s">
        <v>111</v>
      </c>
      <c r="B8" s="33"/>
      <c r="C8" s="33"/>
      <c r="D8" s="33"/>
      <c r="E8" s="33"/>
    </row>
    <row r="9" spans="1:5" ht="15" customHeight="1" x14ac:dyDescent="0.2">
      <c r="A9" s="7" t="s">
        <v>524</v>
      </c>
      <c r="B9" s="8" t="s">
        <v>126</v>
      </c>
      <c r="C9" s="13">
        <f>IF(A9="", "", SUMIFS('إدخال المبالغ والتوزيع الآلي'!$F:$F, 'إدخال المبالغ والتوزيع الآلي'!$A:$A, A9, 'إدخال المبالغ والتوزيع الآلي'!$E:$E, "✔ " &amp; "9600*"))</f>
        <v>0</v>
      </c>
      <c r="D9" s="13">
        <f>IF(A9="", "", SUMIFS('إدخال المبالغ والتوزيع الآلي'!$F:$F, 'إدخال المبالغ والتوزيع الآلي'!$A:$A, A9, 'إدخال المبالغ والتوزيع الآلي'!$E:$E, "✔ " &amp; "9601*"))</f>
        <v>0</v>
      </c>
      <c r="E9" s="13">
        <f>IF(A9="", "", SUMIFS('إدخال المبالغ والتوزيع الآلي'!$F:$F, 'إدخال المبالغ والتوزيع الآلي'!$A:$A, A9, 'إدخال المبالغ والتوزيع الآلي'!$E:$E, "✔ " &amp; "9609*"))</f>
        <v>0</v>
      </c>
    </row>
    <row r="10" spans="1:5" ht="15" customHeight="1" x14ac:dyDescent="0.2">
      <c r="A10" s="10" t="s">
        <v>627</v>
      </c>
      <c r="B10" s="11" t="s">
        <v>628</v>
      </c>
      <c r="C10" s="14">
        <f>IF(A10="", "", SUMIFS('إدخال المبالغ والتوزيع الآلي'!$F:$F, 'إدخال المبالغ والتوزيع الآلي'!$A:$A, A10, 'إدخال المبالغ والتوزيع الآلي'!$E:$E, "✔ " &amp; "9600*"))</f>
        <v>0</v>
      </c>
      <c r="D10" s="14">
        <f>IF(A10="", "", SUMIFS('إدخال المبالغ والتوزيع الآلي'!$F:$F, 'إدخال المبالغ والتوزيع الآلي'!$A:$A, A10, 'إدخال المبالغ والتوزيع الآلي'!$E:$E, "✔ " &amp; "9601*"))</f>
        <v>0</v>
      </c>
      <c r="E10" s="14">
        <f>IF(A10="", "", SUMIFS('إدخال المبالغ والتوزيع الآلي'!$F:$F, 'إدخال المبالغ والتوزيع الآلي'!$A:$A, A10, 'إدخال المبالغ والتوزيع الآلي'!$E:$E, "✔ " &amp; "9609*"))</f>
        <v>0</v>
      </c>
    </row>
  </sheetData>
  <mergeCells count="4">
    <mergeCell ref="C3:E3"/>
    <mergeCell ref="A1:E1"/>
    <mergeCell ref="A5:E5"/>
    <mergeCell ref="A8:E8"/>
  </mergeCells>
  <pageMargins left="0.75" right="0.75" top="1" bottom="1" header="0.5" footer="0.5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C10"/>
  <sheetViews>
    <sheetView rightToLeft="1" workbookViewId="0"/>
  </sheetViews>
  <sheetFormatPr defaultRowHeight="13.5" x14ac:dyDescent="0.15"/>
  <cols>
    <col min="1" max="1" width="12.01171875" style="15" customWidth="1"/>
    <col min="2" max="2" width="48.0546875" style="15" customWidth="1"/>
    <col min="3" max="3" width="24.02734375" style="15" customWidth="1"/>
  </cols>
  <sheetData>
    <row r="1" spans="1:3" x14ac:dyDescent="0.15">
      <c r="A1" s="37" t="s">
        <v>629</v>
      </c>
      <c r="B1" s="33"/>
      <c r="C1" s="33"/>
    </row>
    <row r="3" spans="1:3" ht="14.25" customHeight="1" x14ac:dyDescent="0.2">
      <c r="A3" s="16" t="s">
        <v>78</v>
      </c>
      <c r="B3" s="16" t="s">
        <v>79</v>
      </c>
      <c r="C3" s="40" t="s">
        <v>630</v>
      </c>
    </row>
    <row r="4" spans="1:3" ht="39.950000000000003" customHeight="1" x14ac:dyDescent="0.2">
      <c r="A4" s="6"/>
      <c r="B4" s="6"/>
      <c r="C4" s="1" t="s">
        <v>631</v>
      </c>
    </row>
    <row r="5" spans="1:3" x14ac:dyDescent="0.15">
      <c r="A5" s="39" t="s">
        <v>86</v>
      </c>
      <c r="B5" s="33"/>
      <c r="C5" s="33"/>
    </row>
    <row r="6" spans="1:3" ht="15" customHeight="1" x14ac:dyDescent="0.2">
      <c r="A6" s="7" t="s">
        <v>524</v>
      </c>
      <c r="B6" s="8" t="s">
        <v>104</v>
      </c>
      <c r="C6" s="13">
        <f>IF(A6="", "", SUMIFS('إدخال المبالغ والتوزيع الآلي'!$F:$F, 'إدخال المبالغ والتوزيع الآلي'!$A:$A, A6, 'إدخال المبالغ والتوزيع الآلي'!$E:$E, "✔ " &amp; "9610*"))</f>
        <v>0</v>
      </c>
    </row>
    <row r="7" spans="1:3" ht="15" customHeight="1" x14ac:dyDescent="0.2">
      <c r="A7" s="10" t="s">
        <v>625</v>
      </c>
      <c r="B7" s="11" t="s">
        <v>626</v>
      </c>
      <c r="C7" s="14">
        <f>IF(A7="", "", SUMIFS('إدخال المبالغ والتوزيع الآلي'!$F:$F, 'إدخال المبالغ والتوزيع الآلي'!$A:$A, A7, 'إدخال المبالغ والتوزيع الآلي'!$E:$E, "✔ " &amp; "9610*"))</f>
        <v>0</v>
      </c>
    </row>
    <row r="8" spans="1:3" x14ac:dyDescent="0.15">
      <c r="A8" s="39" t="s">
        <v>111</v>
      </c>
      <c r="B8" s="33"/>
      <c r="C8" s="33"/>
    </row>
    <row r="9" spans="1:3" ht="15" customHeight="1" x14ac:dyDescent="0.2">
      <c r="A9" s="7" t="s">
        <v>524</v>
      </c>
      <c r="B9" s="8" t="s">
        <v>126</v>
      </c>
      <c r="C9" s="13">
        <f>IF(A9="", "", SUMIFS('إدخال المبالغ والتوزيع الآلي'!$F:$F, 'إدخال المبالغ والتوزيع الآلي'!$A:$A, A9, 'إدخال المبالغ والتوزيع الآلي'!$E:$E, "✔ " &amp; "9610*"))</f>
        <v>0</v>
      </c>
    </row>
    <row r="10" spans="1:3" ht="15" customHeight="1" x14ac:dyDescent="0.2">
      <c r="A10" s="10" t="s">
        <v>632</v>
      </c>
      <c r="B10" s="11" t="s">
        <v>633</v>
      </c>
      <c r="C10" s="14">
        <f>IF(A10="", "", SUMIFS('إدخال المبالغ والتوزيع الآلي'!$F:$F, 'إدخال المبالغ والتوزيع الآلي'!$A:$A, A10, 'إدخال المبالغ والتوزيع الآلي'!$E:$E, "✔ " &amp; "9610*"))</f>
        <v>0</v>
      </c>
    </row>
  </sheetData>
  <mergeCells count="4">
    <mergeCell ref="A1:C1"/>
    <mergeCell ref="A5:C5"/>
    <mergeCell ref="A8:C8"/>
    <mergeCell ref="C3"/>
  </mergeCells>
  <pageMargins left="0.75" right="0.75" top="1" bottom="1" header="0.5" footer="0.5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E25"/>
  <sheetViews>
    <sheetView rightToLeft="1" workbookViewId="0"/>
  </sheetViews>
  <sheetFormatPr defaultRowHeight="13.5" x14ac:dyDescent="0.15"/>
  <cols>
    <col min="1" max="1" width="12.01171875" style="15" customWidth="1"/>
    <col min="2" max="2" width="48.0546875" style="15" customWidth="1"/>
    <col min="3" max="5" width="24.02734375" style="15" customWidth="1"/>
  </cols>
  <sheetData>
    <row r="1" spans="1:5" x14ac:dyDescent="0.15">
      <c r="A1" s="37" t="s">
        <v>634</v>
      </c>
      <c r="B1" s="33"/>
      <c r="C1" s="33"/>
      <c r="D1" s="33"/>
      <c r="E1" s="33"/>
    </row>
    <row r="3" spans="1:5" ht="14.25" customHeight="1" x14ac:dyDescent="0.2">
      <c r="A3" s="16" t="s">
        <v>78</v>
      </c>
      <c r="B3" s="16" t="s">
        <v>79</v>
      </c>
      <c r="C3" s="40" t="s">
        <v>635</v>
      </c>
      <c r="D3" s="33"/>
      <c r="E3" s="33"/>
    </row>
    <row r="4" spans="1:5" ht="39.950000000000003" customHeight="1" x14ac:dyDescent="0.2">
      <c r="A4" s="6"/>
      <c r="B4" s="6"/>
      <c r="C4" s="1" t="s">
        <v>636</v>
      </c>
      <c r="D4" s="1" t="s">
        <v>637</v>
      </c>
      <c r="E4" s="1" t="s">
        <v>638</v>
      </c>
    </row>
    <row r="5" spans="1:5" x14ac:dyDescent="0.15">
      <c r="A5" s="39" t="s">
        <v>86</v>
      </c>
      <c r="B5" s="33"/>
      <c r="C5" s="33"/>
      <c r="D5" s="33"/>
      <c r="E5" s="33"/>
    </row>
    <row r="6" spans="1:5" ht="15" customHeight="1" x14ac:dyDescent="0.2">
      <c r="A6" s="7" t="s">
        <v>524</v>
      </c>
      <c r="B6" s="8" t="s">
        <v>104</v>
      </c>
      <c r="C6" s="13">
        <f>IF(A6="", "", SUMIFS('إدخال المبالغ والتوزيع الآلي'!$F:$F, 'إدخال المبالغ والتوزيع الآلي'!$A:$A, A6, 'إدخال المبالغ والتوزيع الآلي'!$E:$E, "✔ " &amp; "9620*"))</f>
        <v>0</v>
      </c>
      <c r="D6" s="13">
        <f>IF(A6="", "", SUMIFS('إدخال المبالغ والتوزيع الآلي'!$F:$F, 'إدخال المبالغ والتوزيع الآلي'!$A:$A, A6, 'إدخال المبالغ والتوزيع الآلي'!$E:$E, "✔ " &amp; "9621*"))</f>
        <v>0</v>
      </c>
      <c r="E6" s="13">
        <f>IF(A6="", "", SUMIFS('إدخال المبالغ والتوزيع الآلي'!$F:$F, 'إدخال المبالغ والتوزيع الآلي'!$A:$A, A6, 'إدخال المبالغ والتوزيع الآلي'!$E:$E, "✔ " &amp; "9622*"))</f>
        <v>0</v>
      </c>
    </row>
    <row r="7" spans="1:5" ht="15" customHeight="1" x14ac:dyDescent="0.2">
      <c r="A7" s="10" t="s">
        <v>639</v>
      </c>
      <c r="B7" s="11" t="s">
        <v>640</v>
      </c>
      <c r="C7" s="14">
        <f>IF(A7="", "", SUMIFS('إدخال المبالغ والتوزيع الآلي'!$F:$F, 'إدخال المبالغ والتوزيع الآلي'!$A:$A, A7, 'إدخال المبالغ والتوزيع الآلي'!$E:$E, "✔ " &amp; "9620*"))</f>
        <v>0</v>
      </c>
      <c r="D7" s="14">
        <f>IF(A7="", "", SUMIFS('إدخال المبالغ والتوزيع الآلي'!$F:$F, 'إدخال المبالغ والتوزيع الآلي'!$A:$A, A7, 'إدخال المبالغ والتوزيع الآلي'!$E:$E, "✔ " &amp; "9621*"))</f>
        <v>0</v>
      </c>
      <c r="E7" s="12">
        <f>IF(A7="", "", SUMIFS('إدخال المبالغ والتوزيع الآلي'!$F:$F, 'إدخال المبالغ والتوزيع الآلي'!$A:$A, A7, 'إدخال المبالغ والتوزيع الآلي'!$E:$E, "✔ " &amp; "9622*"))</f>
        <v>0</v>
      </c>
    </row>
    <row r="8" spans="1:5" ht="15" customHeight="1" x14ac:dyDescent="0.2">
      <c r="A8" s="7" t="s">
        <v>525</v>
      </c>
      <c r="B8" s="8" t="s">
        <v>526</v>
      </c>
      <c r="C8" s="13">
        <f>IF(A8="", "", SUMIFS('إدخال المبالغ والتوزيع الآلي'!$F:$F, 'إدخال المبالغ والتوزيع الآلي'!$A:$A, A8, 'إدخال المبالغ والتوزيع الآلي'!$E:$E, "✔ " &amp; "9620*"))</f>
        <v>0</v>
      </c>
      <c r="D8" s="13">
        <f>IF(A8="", "", SUMIFS('إدخال المبالغ والتوزيع الآلي'!$F:$F, 'إدخال المبالغ والتوزيع الآلي'!$A:$A, A8, 'إدخال المبالغ والتوزيع الآلي'!$E:$E, "✔ " &amp; "9621*"))</f>
        <v>0</v>
      </c>
      <c r="E8" s="13">
        <f>IF(A8="", "", SUMIFS('إدخال المبالغ والتوزيع الآلي'!$F:$F, 'إدخال المبالغ والتوزيع الآلي'!$A:$A, A8, 'إدخال المبالغ والتوزيع الآلي'!$E:$E, "✔ " &amp; "9622*"))</f>
        <v>0</v>
      </c>
    </row>
    <row r="9" spans="1:5" ht="15" customHeight="1" x14ac:dyDescent="0.2">
      <c r="A9" s="10" t="s">
        <v>527</v>
      </c>
      <c r="B9" s="11" t="s">
        <v>528</v>
      </c>
      <c r="C9" s="14">
        <f>IF(A9="", "", SUMIFS('إدخال المبالغ والتوزيع الآلي'!$F:$F, 'إدخال المبالغ والتوزيع الآلي'!$A:$A, A9, 'إدخال المبالغ والتوزيع الآلي'!$E:$E, "✔ " &amp; "9620*"))</f>
        <v>0</v>
      </c>
      <c r="D9" s="14">
        <f>IF(A9="", "", SUMIFS('إدخال المبالغ والتوزيع الآلي'!$F:$F, 'إدخال المبالغ والتوزيع الآلي'!$A:$A, A9, 'إدخال المبالغ والتوزيع الآلي'!$E:$E, "✔ " &amp; "9621*"))</f>
        <v>0</v>
      </c>
      <c r="E9" s="14">
        <f>IF(A9="", "", SUMIFS('إدخال المبالغ والتوزيع الآلي'!$F:$F, 'إدخال المبالغ والتوزيع الآلي'!$A:$A, A9, 'إدخال المبالغ والتوزيع الآلي'!$E:$E, "✔ " &amp; "9622*"))</f>
        <v>0</v>
      </c>
    </row>
    <row r="10" spans="1:5" ht="15" customHeight="1" x14ac:dyDescent="0.2">
      <c r="A10" s="7" t="s">
        <v>529</v>
      </c>
      <c r="B10" s="8" t="s">
        <v>530</v>
      </c>
      <c r="C10" s="13">
        <f>IF(A10="", "", SUMIFS('إدخال المبالغ والتوزيع الآلي'!$F:$F, 'إدخال المبالغ والتوزيع الآلي'!$A:$A, A10, 'إدخال المبالغ والتوزيع الآلي'!$E:$E, "✔ " &amp; "9620*"))</f>
        <v>0</v>
      </c>
      <c r="D10" s="13">
        <f>IF(A10="", "", SUMIFS('إدخال المبالغ والتوزيع الآلي'!$F:$F, 'إدخال المبالغ والتوزيع الآلي'!$A:$A, A10, 'إدخال المبالغ والتوزيع الآلي'!$E:$E, "✔ " &amp; "9621*"))</f>
        <v>0</v>
      </c>
      <c r="E10" s="13">
        <f>IF(A10="", "", SUMIFS('إدخال المبالغ والتوزيع الآلي'!$F:$F, 'إدخال المبالغ والتوزيع الآلي'!$A:$A, A10, 'إدخال المبالغ والتوزيع الآلي'!$E:$E, "✔ " &amp; "9622*"))</f>
        <v>0</v>
      </c>
    </row>
    <row r="11" spans="1:5" ht="15" customHeight="1" x14ac:dyDescent="0.2">
      <c r="A11" s="10" t="s">
        <v>533</v>
      </c>
      <c r="B11" s="11" t="s">
        <v>534</v>
      </c>
      <c r="C11" s="14">
        <f>IF(A11="", "", SUMIFS('إدخال المبالغ والتوزيع الآلي'!$F:$F, 'إدخال المبالغ والتوزيع الآلي'!$A:$A, A11, 'إدخال المبالغ والتوزيع الآلي'!$E:$E, "✔ " &amp; "9620*"))</f>
        <v>0</v>
      </c>
      <c r="D11" s="14">
        <f>IF(A11="", "", SUMIFS('إدخال المبالغ والتوزيع الآلي'!$F:$F, 'إدخال المبالغ والتوزيع الآلي'!$A:$A, A11, 'إدخال المبالغ والتوزيع الآلي'!$E:$E, "✔ " &amp; "9621*"))</f>
        <v>0</v>
      </c>
      <c r="E11" s="14">
        <f>IF(A11="", "", SUMIFS('إدخال المبالغ والتوزيع الآلي'!$F:$F, 'إدخال المبالغ والتوزيع الآلي'!$A:$A, A11, 'إدخال المبالغ والتوزيع الآلي'!$E:$E, "✔ " &amp; "9622*"))</f>
        <v>0</v>
      </c>
    </row>
    <row r="12" spans="1:5" ht="15" customHeight="1" x14ac:dyDescent="0.2">
      <c r="A12" s="7" t="s">
        <v>535</v>
      </c>
      <c r="B12" s="8" t="s">
        <v>536</v>
      </c>
      <c r="C12" s="13">
        <f>IF(A12="", "", SUMIFS('إدخال المبالغ والتوزيع الآلي'!$F:$F, 'إدخال المبالغ والتوزيع الآلي'!$A:$A, A12, 'إدخال المبالغ والتوزيع الآلي'!$E:$E, "✔ " &amp; "9620*"))</f>
        <v>0</v>
      </c>
      <c r="D12" s="13">
        <f>IF(A12="", "", SUMIFS('إدخال المبالغ والتوزيع الآلي'!$F:$F, 'إدخال المبالغ والتوزيع الآلي'!$A:$A, A12, 'إدخال المبالغ والتوزيع الآلي'!$E:$E, "✔ " &amp; "9621*"))</f>
        <v>0</v>
      </c>
      <c r="E12" s="13">
        <f>IF(A12="", "", SUMIFS('إدخال المبالغ والتوزيع الآلي'!$F:$F, 'إدخال المبالغ والتوزيع الآلي'!$A:$A, A12, 'إدخال المبالغ والتوزيع الآلي'!$E:$E, "✔ " &amp; "9622*"))</f>
        <v>0</v>
      </c>
    </row>
    <row r="13" spans="1:5" ht="15" customHeight="1" x14ac:dyDescent="0.2">
      <c r="A13" s="10" t="s">
        <v>537</v>
      </c>
      <c r="B13" s="11" t="s">
        <v>538</v>
      </c>
      <c r="C13" s="14">
        <f>IF(A13="", "", SUMIFS('إدخال المبالغ والتوزيع الآلي'!$F:$F, 'إدخال المبالغ والتوزيع الآلي'!$A:$A, A13, 'إدخال المبالغ والتوزيع الآلي'!$E:$E, "✔ " &amp; "9620*"))</f>
        <v>0</v>
      </c>
      <c r="D13" s="14">
        <f>IF(A13="", "", SUMIFS('إدخال المبالغ والتوزيع الآلي'!$F:$F, 'إدخال المبالغ والتوزيع الآلي'!$A:$A, A13, 'إدخال المبالغ والتوزيع الآلي'!$E:$E, "✔ " &amp; "9621*"))</f>
        <v>0</v>
      </c>
      <c r="E13" s="14">
        <f>IF(A13="", "", SUMIFS('إدخال المبالغ والتوزيع الآلي'!$F:$F, 'إدخال المبالغ والتوزيع الآلي'!$A:$A, A13, 'إدخال المبالغ والتوزيع الآلي'!$E:$E, "✔ " &amp; "9622*"))</f>
        <v>0</v>
      </c>
    </row>
    <row r="14" spans="1:5" ht="15" customHeight="1" x14ac:dyDescent="0.2">
      <c r="A14" s="7" t="s">
        <v>539</v>
      </c>
      <c r="B14" s="8" t="s">
        <v>540</v>
      </c>
      <c r="C14" s="13">
        <f>IF(A14="", "", SUMIFS('إدخال المبالغ والتوزيع الآلي'!$F:$F, 'إدخال المبالغ والتوزيع الآلي'!$A:$A, A14, 'إدخال المبالغ والتوزيع الآلي'!$E:$E, "✔ " &amp; "9620*"))</f>
        <v>0</v>
      </c>
      <c r="D14" s="13">
        <f>IF(A14="", "", SUMIFS('إدخال المبالغ والتوزيع الآلي'!$F:$F, 'إدخال المبالغ والتوزيع الآلي'!$A:$A, A14, 'إدخال المبالغ والتوزيع الآلي'!$E:$E, "✔ " &amp; "9621*"))</f>
        <v>0</v>
      </c>
      <c r="E14" s="13">
        <f>IF(A14="", "", SUMIFS('إدخال المبالغ والتوزيع الآلي'!$F:$F, 'إدخال المبالغ والتوزيع الآلي'!$A:$A, A14, 'إدخال المبالغ والتوزيع الآلي'!$E:$E, "✔ " &amp; "9622*"))</f>
        <v>0</v>
      </c>
    </row>
    <row r="15" spans="1:5" ht="15" customHeight="1" x14ac:dyDescent="0.2">
      <c r="A15" s="10" t="s">
        <v>541</v>
      </c>
      <c r="B15" s="11" t="s">
        <v>542</v>
      </c>
      <c r="C15" s="14">
        <f>IF(A15="", "", SUMIFS('إدخال المبالغ والتوزيع الآلي'!$F:$F, 'إدخال المبالغ والتوزيع الآلي'!$A:$A, A15, 'إدخال المبالغ والتوزيع الآلي'!$E:$E, "✔ " &amp; "9620*"))</f>
        <v>0</v>
      </c>
      <c r="D15" s="14">
        <f>IF(A15="", "", SUMIFS('إدخال المبالغ والتوزيع الآلي'!$F:$F, 'إدخال المبالغ والتوزيع الآلي'!$A:$A, A15, 'إدخال المبالغ والتوزيع الآلي'!$E:$E, "✔ " &amp; "9621*"))</f>
        <v>0</v>
      </c>
      <c r="E15" s="14">
        <f>IF(A15="", "", SUMIFS('إدخال المبالغ والتوزيع الآلي'!$F:$F, 'إدخال المبالغ والتوزيع الآلي'!$A:$A, A15, 'إدخال المبالغ والتوزيع الآلي'!$E:$E, "✔ " &amp; "9622*"))</f>
        <v>0</v>
      </c>
    </row>
    <row r="16" spans="1:5" x14ac:dyDescent="0.15">
      <c r="A16" s="39" t="s">
        <v>111</v>
      </c>
      <c r="B16" s="33"/>
      <c r="C16" s="33"/>
      <c r="D16" s="33"/>
      <c r="E16" s="33"/>
    </row>
    <row r="17" spans="1:5" ht="15" customHeight="1" x14ac:dyDescent="0.2">
      <c r="A17" s="7" t="s">
        <v>524</v>
      </c>
      <c r="B17" s="8" t="s">
        <v>126</v>
      </c>
      <c r="C17" s="13">
        <f>IF(A17="", "", SUMIFS('إدخال المبالغ والتوزيع الآلي'!$F:$F, 'إدخال المبالغ والتوزيع الآلي'!$A:$A, A17, 'إدخال المبالغ والتوزيع الآلي'!$E:$E, "✔ " &amp; "9620*"))</f>
        <v>0</v>
      </c>
      <c r="D17" s="13">
        <f>IF(A17="", "", SUMIFS('إدخال المبالغ والتوزيع الآلي'!$F:$F, 'إدخال المبالغ والتوزيع الآلي'!$A:$A, A17, 'إدخال المبالغ والتوزيع الآلي'!$E:$E, "✔ " &amp; "9621*"))</f>
        <v>0</v>
      </c>
      <c r="E17" s="13">
        <f>IF(A17="", "", SUMIFS('إدخال المبالغ والتوزيع الآلي'!$F:$F, 'إدخال المبالغ والتوزيع الآلي'!$A:$A, A17, 'إدخال المبالغ والتوزيع الآلي'!$E:$E, "✔ " &amp; "9622*"))</f>
        <v>0</v>
      </c>
    </row>
    <row r="18" spans="1:5" ht="15" customHeight="1" x14ac:dyDescent="0.2">
      <c r="A18" s="10" t="s">
        <v>543</v>
      </c>
      <c r="B18" s="11" t="s">
        <v>544</v>
      </c>
      <c r="C18" s="14">
        <f>IF(A18="", "", SUMIFS('إدخال المبالغ والتوزيع الآلي'!$F:$F, 'إدخال المبالغ والتوزيع الآلي'!$A:$A, A18, 'إدخال المبالغ والتوزيع الآلي'!$E:$E, "✔ " &amp; "9620*"))</f>
        <v>0</v>
      </c>
      <c r="D18" s="14">
        <f>IF(A18="", "", SUMIFS('إدخال المبالغ والتوزيع الآلي'!$F:$F, 'إدخال المبالغ والتوزيع الآلي'!$A:$A, A18, 'إدخال المبالغ والتوزيع الآلي'!$E:$E, "✔ " &amp; "9621*"))</f>
        <v>0</v>
      </c>
      <c r="E18" s="14">
        <f>IF(A18="", "", SUMIFS('إدخال المبالغ والتوزيع الآلي'!$F:$F, 'إدخال المبالغ والتوزيع الآلي'!$A:$A, A18, 'إدخال المبالغ والتوزيع الآلي'!$E:$E, "✔ " &amp; "9622*"))</f>
        <v>0</v>
      </c>
    </row>
    <row r="19" spans="1:5" ht="15" customHeight="1" x14ac:dyDescent="0.2">
      <c r="A19" s="7" t="s">
        <v>545</v>
      </c>
      <c r="B19" s="8" t="s">
        <v>68</v>
      </c>
      <c r="C19" s="13">
        <f>IF(A19="", "", SUMIFS('إدخال المبالغ والتوزيع الآلي'!$F:$F, 'إدخال المبالغ والتوزيع الآلي'!$A:$A, A19, 'إدخال المبالغ والتوزيع الآلي'!$E:$E, "✔ " &amp; "9620*"))</f>
        <v>0</v>
      </c>
      <c r="D19" s="13">
        <f>IF(A19="", "", SUMIFS('إدخال المبالغ والتوزيع الآلي'!$F:$F, 'إدخال المبالغ والتوزيع الآلي'!$A:$A, A19, 'إدخال المبالغ والتوزيع الآلي'!$E:$E, "✔ " &amp; "9621*"))</f>
        <v>0</v>
      </c>
      <c r="E19" s="13">
        <f>IF(A19="", "", SUMIFS('إدخال المبالغ والتوزيع الآلي'!$F:$F, 'إدخال المبالغ والتوزيع الآلي'!$A:$A, A19, 'إدخال المبالغ والتوزيع الآلي'!$E:$E, "✔ " &amp; "9622*"))</f>
        <v>0</v>
      </c>
    </row>
    <row r="20" spans="1:5" ht="15" customHeight="1" x14ac:dyDescent="0.2">
      <c r="A20" s="10" t="s">
        <v>552</v>
      </c>
      <c r="B20" s="11" t="s">
        <v>553</v>
      </c>
      <c r="C20" s="14">
        <f>IF(A20="", "", SUMIFS('إدخال المبالغ والتوزيع الآلي'!$F:$F, 'إدخال المبالغ والتوزيع الآلي'!$A:$A, A20, 'إدخال المبالغ والتوزيع الآلي'!$E:$E, "✔ " &amp; "9620*"))</f>
        <v>0</v>
      </c>
      <c r="D20" s="14">
        <f>IF(A20="", "", SUMIFS('إدخال المبالغ والتوزيع الآلي'!$F:$F, 'إدخال المبالغ والتوزيع الآلي'!$A:$A, A20, 'إدخال المبالغ والتوزيع الآلي'!$E:$E, "✔ " &amp; "9621*"))</f>
        <v>0</v>
      </c>
      <c r="E20" s="14">
        <f>IF(A20="", "", SUMIFS('إدخال المبالغ والتوزيع الآلي'!$F:$F, 'إدخال المبالغ والتوزيع الآلي'!$A:$A, A20, 'إدخال المبالغ والتوزيع الآلي'!$E:$E, "✔ " &amp; "9622*"))</f>
        <v>0</v>
      </c>
    </row>
    <row r="21" spans="1:5" ht="15" customHeight="1" x14ac:dyDescent="0.2">
      <c r="A21" s="7" t="s">
        <v>554</v>
      </c>
      <c r="B21" s="8" t="s">
        <v>555</v>
      </c>
      <c r="C21" s="13">
        <f>IF(A21="", "", SUMIFS('إدخال المبالغ والتوزيع الآلي'!$F:$F, 'إدخال المبالغ والتوزيع الآلي'!$A:$A, A21, 'إدخال المبالغ والتوزيع الآلي'!$E:$E, "✔ " &amp; "9620*"))</f>
        <v>0</v>
      </c>
      <c r="D21" s="13">
        <f>IF(A21="", "", SUMIFS('إدخال المبالغ والتوزيع الآلي'!$F:$F, 'إدخال المبالغ والتوزيع الآلي'!$A:$A, A21, 'إدخال المبالغ والتوزيع الآلي'!$E:$E, "✔ " &amp; "9621*"))</f>
        <v>0</v>
      </c>
      <c r="E21" s="13">
        <f>IF(A21="", "", SUMIFS('إدخال المبالغ والتوزيع الآلي'!$F:$F, 'إدخال المبالغ والتوزيع الآلي'!$A:$A, A21, 'إدخال المبالغ والتوزيع الآلي'!$E:$E, "✔ " &amp; "9622*"))</f>
        <v>0</v>
      </c>
    </row>
    <row r="22" spans="1:5" ht="15" customHeight="1" x14ac:dyDescent="0.2">
      <c r="A22" s="10" t="s">
        <v>525</v>
      </c>
      <c r="B22" s="11" t="s">
        <v>558</v>
      </c>
      <c r="C22" s="14">
        <f>IF(A22="", "", SUMIFS('إدخال المبالغ والتوزيع الآلي'!$F:$F, 'إدخال المبالغ والتوزيع الآلي'!$A:$A, A22, 'إدخال المبالغ والتوزيع الآلي'!$E:$E, "✔ " &amp; "9620*"))</f>
        <v>0</v>
      </c>
      <c r="D22" s="14">
        <f>IF(A22="", "", SUMIFS('إدخال المبالغ والتوزيع الآلي'!$F:$F, 'إدخال المبالغ والتوزيع الآلي'!$A:$A, A22, 'إدخال المبالغ والتوزيع الآلي'!$E:$E, "✔ " &amp; "9621*"))</f>
        <v>0</v>
      </c>
      <c r="E22" s="14">
        <f>IF(A22="", "", SUMIFS('إدخال المبالغ والتوزيع الآلي'!$F:$F, 'إدخال المبالغ والتوزيع الآلي'!$A:$A, A22, 'إدخال المبالغ والتوزيع الآلي'!$E:$E, "✔ " &amp; "9622*"))</f>
        <v>0</v>
      </c>
    </row>
    <row r="23" spans="1:5" ht="15" customHeight="1" x14ac:dyDescent="0.2">
      <c r="A23" s="7" t="s">
        <v>527</v>
      </c>
      <c r="B23" s="8" t="s">
        <v>559</v>
      </c>
      <c r="C23" s="13">
        <f>IF(A23="", "", SUMIFS('إدخال المبالغ والتوزيع الآلي'!$F:$F, 'إدخال المبالغ والتوزيع الآلي'!$A:$A, A23, 'إدخال المبالغ والتوزيع الآلي'!$E:$E, "✔ " &amp; "9620*"))</f>
        <v>0</v>
      </c>
      <c r="D23" s="13">
        <f>IF(A23="", "", SUMIFS('إدخال المبالغ والتوزيع الآلي'!$F:$F, 'إدخال المبالغ والتوزيع الآلي'!$A:$A, A23, 'إدخال المبالغ والتوزيع الآلي'!$E:$E, "✔ " &amp; "9621*"))</f>
        <v>0</v>
      </c>
      <c r="E23" s="13">
        <f>IF(A23="", "", SUMIFS('إدخال المبالغ والتوزيع الآلي'!$F:$F, 'إدخال المبالغ والتوزيع الآلي'!$A:$A, A23, 'إدخال المبالغ والتوزيع الآلي'!$E:$E, "✔ " &amp; "9622*"))</f>
        <v>0</v>
      </c>
    </row>
    <row r="24" spans="1:5" ht="15" customHeight="1" x14ac:dyDescent="0.2">
      <c r="A24" s="10" t="s">
        <v>529</v>
      </c>
      <c r="B24" s="11" t="s">
        <v>560</v>
      </c>
      <c r="C24" s="14">
        <f>IF(A24="", "", SUMIFS('إدخال المبالغ والتوزيع الآلي'!$F:$F, 'إدخال المبالغ والتوزيع الآلي'!$A:$A, A24, 'إدخال المبالغ والتوزيع الآلي'!$E:$E, "✔ " &amp; "9620*"))</f>
        <v>0</v>
      </c>
      <c r="D24" s="14">
        <f>IF(A24="", "", SUMIFS('إدخال المبالغ والتوزيع الآلي'!$F:$F, 'إدخال المبالغ والتوزيع الآلي'!$A:$A, A24, 'إدخال المبالغ والتوزيع الآلي'!$E:$E, "✔ " &amp; "9621*"))</f>
        <v>0</v>
      </c>
      <c r="E24" s="14">
        <f>IF(A24="", "", SUMIFS('إدخال المبالغ والتوزيع الآلي'!$F:$F, 'إدخال المبالغ والتوزيع الآلي'!$A:$A, A24, 'إدخال المبالغ والتوزيع الآلي'!$E:$E, "✔ " &amp; "9622*"))</f>
        <v>0</v>
      </c>
    </row>
    <row r="25" spans="1:5" ht="15" customHeight="1" x14ac:dyDescent="0.2">
      <c r="A25" s="7" t="s">
        <v>533</v>
      </c>
      <c r="B25" s="8" t="s">
        <v>562</v>
      </c>
      <c r="C25" s="13">
        <f>IF(A25="", "", SUMIFS('إدخال المبالغ والتوزيع الآلي'!$F:$F, 'إدخال المبالغ والتوزيع الآلي'!$A:$A, A25, 'إدخال المبالغ والتوزيع الآلي'!$E:$E, "✔ " &amp; "9620*"))</f>
        <v>0</v>
      </c>
      <c r="D25" s="13">
        <f>IF(A25="", "", SUMIFS('إدخال المبالغ والتوزيع الآلي'!$F:$F, 'إدخال المبالغ والتوزيع الآلي'!$A:$A, A25, 'إدخال المبالغ والتوزيع الآلي'!$E:$E, "✔ " &amp; "9621*"))</f>
        <v>0</v>
      </c>
      <c r="E25" s="13">
        <f>IF(A25="", "", SUMIFS('إدخال المبالغ والتوزيع الآلي'!$F:$F, 'إدخال المبالغ والتوزيع الآلي'!$A:$A, A25, 'إدخال المبالغ والتوزيع الآلي'!$E:$E, "✔ " &amp; "9622*"))</f>
        <v>0</v>
      </c>
    </row>
  </sheetData>
  <mergeCells count="4">
    <mergeCell ref="A16:E16"/>
    <mergeCell ref="A5:E5"/>
    <mergeCell ref="C3:E3"/>
    <mergeCell ref="A1:E1"/>
  </mergeCells>
  <pageMargins left="0.75" right="0.75" top="1" bottom="1" header="0.5" footer="0.5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C10"/>
  <sheetViews>
    <sheetView rightToLeft="1" workbookViewId="0"/>
  </sheetViews>
  <sheetFormatPr defaultRowHeight="13.5" x14ac:dyDescent="0.15"/>
  <cols>
    <col min="1" max="1" width="12.01171875" style="15" customWidth="1"/>
    <col min="2" max="2" width="48.0546875" style="15" customWidth="1"/>
    <col min="3" max="3" width="24.02734375" style="15" customWidth="1"/>
  </cols>
  <sheetData>
    <row r="1" spans="1:3" x14ac:dyDescent="0.15">
      <c r="A1" s="37" t="s">
        <v>641</v>
      </c>
      <c r="B1" s="33"/>
      <c r="C1" s="33"/>
    </row>
    <row r="3" spans="1:3" ht="14.25" customHeight="1" x14ac:dyDescent="0.2">
      <c r="A3" s="16" t="s">
        <v>78</v>
      </c>
      <c r="B3" s="16" t="s">
        <v>79</v>
      </c>
      <c r="C3" s="40" t="s">
        <v>642</v>
      </c>
    </row>
    <row r="4" spans="1:3" ht="39.950000000000003" customHeight="1" x14ac:dyDescent="0.2">
      <c r="A4" s="6"/>
      <c r="B4" s="6"/>
      <c r="C4" s="1" t="s">
        <v>643</v>
      </c>
    </row>
    <row r="5" spans="1:3" x14ac:dyDescent="0.15">
      <c r="A5" s="39" t="s">
        <v>86</v>
      </c>
      <c r="B5" s="33"/>
      <c r="C5" s="33"/>
    </row>
    <row r="6" spans="1:3" ht="15" customHeight="1" x14ac:dyDescent="0.2">
      <c r="A6" s="7" t="s">
        <v>524</v>
      </c>
      <c r="B6" s="8" t="s">
        <v>104</v>
      </c>
      <c r="C6" s="13">
        <f>IF(A6="", "", SUMIFS('إدخال المبالغ والتوزيع الآلي'!$F:$F, 'إدخال المبالغ والتوزيع الآلي'!$A:$A, A6, 'إدخال المبالغ والتوزيع الآلي'!$E:$E, "✔ " &amp; "9690*"))</f>
        <v>0</v>
      </c>
    </row>
    <row r="7" spans="1:3" ht="15" customHeight="1" x14ac:dyDescent="0.2">
      <c r="A7" s="10" t="s">
        <v>625</v>
      </c>
      <c r="B7" s="11" t="s">
        <v>626</v>
      </c>
      <c r="C7" s="14">
        <f>IF(A7="", "", SUMIFS('إدخال المبالغ والتوزيع الآلي'!$F:$F, 'إدخال المبالغ والتوزيع الآلي'!$A:$A, A7, 'إدخال المبالغ والتوزيع الآلي'!$E:$E, "✔ " &amp; "9690*"))</f>
        <v>0</v>
      </c>
    </row>
    <row r="8" spans="1:3" x14ac:dyDescent="0.15">
      <c r="A8" s="39" t="s">
        <v>111</v>
      </c>
      <c r="B8" s="33"/>
      <c r="C8" s="33"/>
    </row>
    <row r="9" spans="1:3" ht="15" customHeight="1" x14ac:dyDescent="0.2">
      <c r="A9" s="7" t="s">
        <v>524</v>
      </c>
      <c r="B9" s="8" t="s">
        <v>126</v>
      </c>
      <c r="C9" s="13">
        <f>IF(A9="", "", SUMIFS('إدخال المبالغ والتوزيع الآلي'!$F:$F, 'إدخال المبالغ والتوزيع الآلي'!$A:$A, A9, 'إدخال المبالغ والتوزيع الآلي'!$E:$E, "✔ " &amp; "9690*"))</f>
        <v>0</v>
      </c>
    </row>
    <row r="10" spans="1:3" ht="15" customHeight="1" x14ac:dyDescent="0.2">
      <c r="A10" s="10" t="s">
        <v>632</v>
      </c>
      <c r="B10" s="11" t="s">
        <v>644</v>
      </c>
      <c r="C10" s="14">
        <f>IF(A10="", "", SUMIFS('إدخال المبالغ والتوزيع الآلي'!$F:$F, 'إدخال المبالغ والتوزيع الآلي'!$A:$A, A10, 'إدخال المبالغ والتوزيع الآلي'!$E:$E, "✔ " &amp; "9690*"))</f>
        <v>0</v>
      </c>
    </row>
  </sheetData>
  <mergeCells count="4">
    <mergeCell ref="A1:C1"/>
    <mergeCell ref="A5:C5"/>
    <mergeCell ref="A8:C8"/>
    <mergeCell ref="C3"/>
  </mergeCells>
  <pageMargins left="0.75" right="0.75" top="1" bottom="1" header="0.5" footer="0.5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F17"/>
  <sheetViews>
    <sheetView rightToLeft="1" workbookViewId="0"/>
  </sheetViews>
  <sheetFormatPr defaultRowHeight="13.5" x14ac:dyDescent="0.15"/>
  <cols>
    <col min="1" max="1" width="12.01171875" style="15" customWidth="1"/>
    <col min="2" max="2" width="48.0546875" style="15" customWidth="1"/>
    <col min="3" max="6" width="24.02734375" style="15" customWidth="1"/>
  </cols>
  <sheetData>
    <row r="1" spans="1:6" x14ac:dyDescent="0.15">
      <c r="A1" s="37" t="s">
        <v>645</v>
      </c>
      <c r="B1" s="33"/>
      <c r="C1" s="33"/>
      <c r="D1" s="33"/>
      <c r="E1" s="33"/>
      <c r="F1" s="33"/>
    </row>
    <row r="3" spans="1:6" ht="14.25" customHeight="1" x14ac:dyDescent="0.2">
      <c r="A3" s="16" t="s">
        <v>78</v>
      </c>
      <c r="B3" s="16" t="s">
        <v>79</v>
      </c>
      <c r="C3" s="40" t="s">
        <v>646</v>
      </c>
      <c r="D3" s="33"/>
      <c r="E3" s="33"/>
      <c r="F3" s="33"/>
    </row>
    <row r="4" spans="1:6" ht="39.950000000000003" customHeight="1" x14ac:dyDescent="0.2">
      <c r="A4" s="6"/>
      <c r="B4" s="6"/>
      <c r="C4" s="1" t="s">
        <v>647</v>
      </c>
      <c r="D4" s="1" t="s">
        <v>648</v>
      </c>
      <c r="E4" s="1" t="s">
        <v>649</v>
      </c>
      <c r="F4" s="1" t="s">
        <v>650</v>
      </c>
    </row>
    <row r="5" spans="1:6" x14ac:dyDescent="0.15">
      <c r="A5" s="39" t="s">
        <v>86</v>
      </c>
      <c r="B5" s="33"/>
      <c r="C5" s="33"/>
      <c r="D5" s="33"/>
      <c r="E5" s="33"/>
      <c r="F5" s="33"/>
    </row>
    <row r="6" spans="1:6" ht="15" customHeight="1" x14ac:dyDescent="0.2">
      <c r="A6" s="7" t="s">
        <v>524</v>
      </c>
      <c r="B6" s="8" t="s">
        <v>104</v>
      </c>
      <c r="C6" s="13">
        <f>IF(A6="", "", SUMIFS('إدخال المبالغ والتوزيع الآلي'!$F:$F, 'إدخال المبالغ والتوزيع الآلي'!$A:$A, A6, 'إدخال المبالغ والتوزيع الآلي'!$E:$E, "✔ " &amp; "9700*"))</f>
        <v>0</v>
      </c>
      <c r="D6" s="13">
        <f>IF(A6="", "", SUMIFS('إدخال المبالغ والتوزيع الآلي'!$F:$F, 'إدخال المبالغ والتوزيع الآلي'!$A:$A, A6, 'إدخال المبالغ والتوزيع الآلي'!$E:$E, "✔ " &amp; "9701*"))</f>
        <v>0</v>
      </c>
      <c r="E6" s="13">
        <f>IF(A6="", "", SUMIFS('إدخال المبالغ والتوزيع الآلي'!$F:$F, 'إدخال المبالغ والتوزيع الآلي'!$A:$A, A6, 'إدخال المبالغ والتوزيع الآلي'!$E:$E, "✔ " &amp; "9702*"))</f>
        <v>0</v>
      </c>
      <c r="F6" s="13">
        <f>IF(A6="", "", SUMIFS('إدخال المبالغ والتوزيع الآلي'!$F:$F, 'إدخال المبالغ والتوزيع الآلي'!$A:$A, A6, 'إدخال المبالغ والتوزيع الآلي'!$E:$E, "✔ " &amp; "9709*"))</f>
        <v>0</v>
      </c>
    </row>
    <row r="7" spans="1:6" ht="15" customHeight="1" x14ac:dyDescent="0.2">
      <c r="A7" s="10" t="s">
        <v>552</v>
      </c>
      <c r="B7" s="11" t="s">
        <v>651</v>
      </c>
      <c r="C7" s="14">
        <f>IF(A7="", "", SUMIFS('إدخال المبالغ والتوزيع الآلي'!$F:$F, 'إدخال المبالغ والتوزيع الآلي'!$A:$A, A7, 'إدخال المبالغ والتوزيع الآلي'!$E:$E, "✔ " &amp; "9700*"))</f>
        <v>0</v>
      </c>
      <c r="D7" s="14">
        <f>IF(A7="", "", SUMIFS('إدخال المبالغ والتوزيع الآلي'!$F:$F, 'إدخال المبالغ والتوزيع الآلي'!$A:$A, A7, 'إدخال المبالغ والتوزيع الآلي'!$E:$E, "✔ " &amp; "9701*"))</f>
        <v>0</v>
      </c>
      <c r="E7" s="14">
        <f>IF(A7="", "", SUMIFS('إدخال المبالغ والتوزيع الآلي'!$F:$F, 'إدخال المبالغ والتوزيع الآلي'!$A:$A, A7, 'إدخال المبالغ والتوزيع الآلي'!$E:$E, "✔ " &amp; "9702*"))</f>
        <v>0</v>
      </c>
      <c r="F7" s="14">
        <f>IF(A7="", "", SUMIFS('إدخال المبالغ والتوزيع الآلي'!$F:$F, 'إدخال المبالغ والتوزيع الآلي'!$A:$A, A7, 'إدخال المبالغ والتوزيع الآلي'!$E:$E, "✔ " &amp; "9709*"))</f>
        <v>0</v>
      </c>
    </row>
    <row r="8" spans="1:6" ht="15" customHeight="1" x14ac:dyDescent="0.2">
      <c r="A8" s="7" t="s">
        <v>652</v>
      </c>
      <c r="B8" s="8" t="s">
        <v>653</v>
      </c>
      <c r="C8" s="13">
        <f>IF(A8="", "", SUMIFS('إدخال المبالغ والتوزيع الآلي'!$F:$F, 'إدخال المبالغ والتوزيع الآلي'!$A:$A, A8, 'إدخال المبالغ والتوزيع الآلي'!$E:$E, "✔ " &amp; "9700*"))</f>
        <v>0</v>
      </c>
      <c r="D8" s="13">
        <f>IF(A8="", "", SUMIFS('إدخال المبالغ والتوزيع الآلي'!$F:$F, 'إدخال المبالغ والتوزيع الآلي'!$A:$A, A8, 'إدخال المبالغ والتوزيع الآلي'!$E:$E, "✔ " &amp; "9701*"))</f>
        <v>0</v>
      </c>
      <c r="E8" s="13">
        <f>IF(A8="", "", SUMIFS('إدخال المبالغ والتوزيع الآلي'!$F:$F, 'إدخال المبالغ والتوزيع الآلي'!$A:$A, A8, 'إدخال المبالغ والتوزيع الآلي'!$E:$E, "✔ " &amp; "9702*"))</f>
        <v>0</v>
      </c>
      <c r="F8" s="13">
        <f>IF(A8="", "", SUMIFS('إدخال المبالغ والتوزيع الآلي'!$F:$F, 'إدخال المبالغ والتوزيع الآلي'!$A:$A, A8, 'إدخال المبالغ والتوزيع الآلي'!$E:$E, "✔ " &amp; "9709*"))</f>
        <v>0</v>
      </c>
    </row>
    <row r="9" spans="1:6" x14ac:dyDescent="0.15">
      <c r="A9" s="39" t="s">
        <v>111</v>
      </c>
      <c r="B9" s="33"/>
      <c r="C9" s="33"/>
      <c r="D9" s="33"/>
      <c r="E9" s="33"/>
      <c r="F9" s="33"/>
    </row>
    <row r="10" spans="1:6" ht="15" customHeight="1" x14ac:dyDescent="0.2">
      <c r="A10" s="7" t="s">
        <v>524</v>
      </c>
      <c r="B10" s="8" t="s">
        <v>126</v>
      </c>
      <c r="C10" s="13">
        <f>IF(A10="", "", SUMIFS('إدخال المبالغ والتوزيع الآلي'!$F:$F, 'إدخال المبالغ والتوزيع الآلي'!$A:$A, A10, 'إدخال المبالغ والتوزيع الآلي'!$E:$E, "✔ " &amp; "9700*"))</f>
        <v>0</v>
      </c>
      <c r="D10" s="13">
        <f>IF(A10="", "", SUMIFS('إدخال المبالغ والتوزيع الآلي'!$F:$F, 'إدخال المبالغ والتوزيع الآلي'!$A:$A, A10, 'إدخال المبالغ والتوزيع الآلي'!$E:$E, "✔ " &amp; "9701*"))</f>
        <v>0</v>
      </c>
      <c r="E10" s="13">
        <f>IF(A10="", "", SUMIFS('إدخال المبالغ والتوزيع الآلي'!$F:$F, 'إدخال المبالغ والتوزيع الآلي'!$A:$A, A10, 'إدخال المبالغ والتوزيع الآلي'!$E:$E, "✔ " &amp; "9702*"))</f>
        <v>0</v>
      </c>
      <c r="F10" s="13">
        <f>IF(A10="", "", SUMIFS('إدخال المبالغ والتوزيع الآلي'!$F:$F, 'إدخال المبالغ والتوزيع الآلي'!$A:$A, A10, 'إدخال المبالغ والتوزيع الآلي'!$E:$E, "✔ " &amp; "9709*"))</f>
        <v>0</v>
      </c>
    </row>
    <row r="11" spans="1:6" ht="15" customHeight="1" x14ac:dyDescent="0.2">
      <c r="A11" s="10" t="s">
        <v>543</v>
      </c>
      <c r="B11" s="11" t="s">
        <v>544</v>
      </c>
      <c r="C11" s="14">
        <f>IF(A11="", "", SUMIFS('إدخال المبالغ والتوزيع الآلي'!$F:$F, 'إدخال المبالغ والتوزيع الآلي'!$A:$A, A11, 'إدخال المبالغ والتوزيع الآلي'!$E:$E, "✔ " &amp; "9700*"))</f>
        <v>0</v>
      </c>
      <c r="D11" s="12">
        <f>IF(A11="", "", SUMIFS('إدخال المبالغ والتوزيع الآلي'!$F:$F, 'إدخال المبالغ والتوزيع الآلي'!$A:$A, A11, 'إدخال المبالغ والتوزيع الآلي'!$E:$E, "✔ " &amp; "9701*"))</f>
        <v>0</v>
      </c>
      <c r="E11" s="14">
        <f>IF(A11="", "", SUMIFS('إدخال المبالغ والتوزيع الآلي'!$F:$F, 'إدخال المبالغ والتوزيع الآلي'!$A:$A, A11, 'إدخال المبالغ والتوزيع الآلي'!$E:$E, "✔ " &amp; "9702*"))</f>
        <v>0</v>
      </c>
      <c r="F11" s="14">
        <f>IF(A11="", "", SUMIFS('إدخال المبالغ والتوزيع الآلي'!$F:$F, 'إدخال المبالغ والتوزيع الآلي'!$A:$A, A11, 'إدخال المبالغ والتوزيع الآلي'!$E:$E, "✔ " &amp; "9709*"))</f>
        <v>0</v>
      </c>
    </row>
    <row r="12" spans="1:6" ht="15" customHeight="1" x14ac:dyDescent="0.2">
      <c r="A12" s="7" t="s">
        <v>545</v>
      </c>
      <c r="B12" s="8" t="s">
        <v>68</v>
      </c>
      <c r="C12" s="9">
        <f>IF(A12="", "", SUMIFS('إدخال المبالغ والتوزيع الآلي'!$F:$F, 'إدخال المبالغ والتوزيع الآلي'!$A:$A, A12, 'إدخال المبالغ والتوزيع الآلي'!$E:$E, "✔ " &amp; "9700*"))</f>
        <v>0</v>
      </c>
      <c r="D12" s="13">
        <f>IF(A12="", "", SUMIFS('إدخال المبالغ والتوزيع الآلي'!$F:$F, 'إدخال المبالغ والتوزيع الآلي'!$A:$A, A12, 'إدخال المبالغ والتوزيع الآلي'!$E:$E, "✔ " &amp; "9701*"))</f>
        <v>0</v>
      </c>
      <c r="E12" s="9">
        <f>IF(A12="", "", SUMIFS('إدخال المبالغ والتوزيع الآلي'!$F:$F, 'إدخال المبالغ والتوزيع الآلي'!$A:$A, A12, 'إدخال المبالغ والتوزيع الآلي'!$E:$E, "✔ " &amp; "9702*"))</f>
        <v>0</v>
      </c>
      <c r="F12" s="9">
        <f>IF(A12="", "", SUMIFS('إدخال المبالغ والتوزيع الآلي'!$F:$F, 'إدخال المبالغ والتوزيع الآلي'!$A:$A, A12, 'إدخال المبالغ والتوزيع الآلي'!$E:$E, "✔ " &amp; "9709*"))</f>
        <v>0</v>
      </c>
    </row>
    <row r="13" spans="1:6" ht="15" customHeight="1" x14ac:dyDescent="0.2">
      <c r="A13" s="10" t="s">
        <v>654</v>
      </c>
      <c r="B13" s="11" t="s">
        <v>655</v>
      </c>
      <c r="C13" s="12">
        <f>IF(A13="", "", SUMIFS('إدخال المبالغ والتوزيع الآلي'!$F:$F, 'إدخال المبالغ والتوزيع الآلي'!$A:$A, A13, 'إدخال المبالغ والتوزيع الآلي'!$E:$E, "✔ " &amp; "9700*"))</f>
        <v>0</v>
      </c>
      <c r="D13" s="12">
        <f>IF(A13="", "", SUMIFS('إدخال المبالغ والتوزيع الآلي'!$F:$F, 'إدخال المبالغ والتوزيع الآلي'!$A:$A, A13, 'إدخال المبالغ والتوزيع الآلي'!$E:$E, "✔ " &amp; "9701*"))</f>
        <v>0</v>
      </c>
      <c r="E13" s="12">
        <f>IF(A13="", "", SUMIFS('إدخال المبالغ والتوزيع الآلي'!$F:$F, 'إدخال المبالغ والتوزيع الآلي'!$A:$A, A13, 'إدخال المبالغ والتوزيع الآلي'!$E:$E, "✔ " &amp; "9702*"))</f>
        <v>0</v>
      </c>
      <c r="F13" s="14">
        <f>IF(A13="", "", SUMIFS('إدخال المبالغ والتوزيع الآلي'!$F:$F, 'إدخال المبالغ والتوزيع الآلي'!$A:$A, A13, 'إدخال المبالغ والتوزيع الآلي'!$E:$E, "✔ " &amp; "9709*"))</f>
        <v>0</v>
      </c>
    </row>
    <row r="14" spans="1:6" ht="15" customHeight="1" x14ac:dyDescent="0.2">
      <c r="A14" s="7" t="s">
        <v>556</v>
      </c>
      <c r="B14" s="8" t="s">
        <v>557</v>
      </c>
      <c r="C14" s="13">
        <f>IF(A14="", "", SUMIFS('إدخال المبالغ والتوزيع الآلي'!$F:$F, 'إدخال المبالغ والتوزيع الآلي'!$A:$A, A14, 'إدخال المبالغ والتوزيع الآلي'!$E:$E, "✔ " &amp; "9700*"))</f>
        <v>0</v>
      </c>
      <c r="D14" s="9">
        <f>IF(A14="", "", SUMIFS('إدخال المبالغ والتوزيع الآلي'!$F:$F, 'إدخال المبالغ والتوزيع الآلي'!$A:$A, A14, 'إدخال المبالغ والتوزيع الآلي'!$E:$E, "✔ " &amp; "9701*"))</f>
        <v>0</v>
      </c>
      <c r="E14" s="13">
        <f>IF(A14="", "", SUMIFS('إدخال المبالغ والتوزيع الآلي'!$F:$F, 'إدخال المبالغ والتوزيع الآلي'!$A:$A, A14, 'إدخال المبالغ والتوزيع الآلي'!$E:$E, "✔ " &amp; "9702*"))</f>
        <v>0</v>
      </c>
      <c r="F14" s="13">
        <f>IF(A14="", "", SUMIFS('إدخال المبالغ والتوزيع الآلي'!$F:$F, 'إدخال المبالغ والتوزيع الآلي'!$A:$A, A14, 'إدخال المبالغ والتوزيع الآلي'!$E:$E, "✔ " &amp; "9709*"))</f>
        <v>0</v>
      </c>
    </row>
    <row r="15" spans="1:6" ht="15" customHeight="1" x14ac:dyDescent="0.2">
      <c r="A15" s="10" t="s">
        <v>525</v>
      </c>
      <c r="B15" s="11" t="s">
        <v>558</v>
      </c>
      <c r="C15" s="12">
        <f>IF(A15="", "", SUMIFS('إدخال المبالغ والتوزيع الآلي'!$F:$F, 'إدخال المبالغ والتوزيع الآلي'!$A:$A, A15, 'إدخال المبالغ والتوزيع الآلي'!$E:$E, "✔ " &amp; "9700*"))</f>
        <v>0</v>
      </c>
      <c r="D15" s="12">
        <f>IF(A15="", "", SUMIFS('إدخال المبالغ والتوزيع الآلي'!$F:$F, 'إدخال المبالغ والتوزيع الآلي'!$A:$A, A15, 'إدخال المبالغ والتوزيع الآلي'!$E:$E, "✔ " &amp; "9701*"))</f>
        <v>0</v>
      </c>
      <c r="E15" s="14">
        <f>IF(A15="", "", SUMIFS('إدخال المبالغ والتوزيع الآلي'!$F:$F, 'إدخال المبالغ والتوزيع الآلي'!$A:$A, A15, 'إدخال المبالغ والتوزيع الآلي'!$E:$E, "✔ " &amp; "9702*"))</f>
        <v>0</v>
      </c>
      <c r="F15" s="14">
        <f>IF(A15="", "", SUMIFS('إدخال المبالغ والتوزيع الآلي'!$F:$F, 'إدخال المبالغ والتوزيع الآلي'!$A:$A, A15, 'إدخال المبالغ والتوزيع الآلي'!$E:$E, "✔ " &amp; "9709*"))</f>
        <v>0</v>
      </c>
    </row>
    <row r="16" spans="1:6" ht="15" customHeight="1" x14ac:dyDescent="0.2">
      <c r="A16" s="7" t="s">
        <v>527</v>
      </c>
      <c r="B16" s="8" t="s">
        <v>559</v>
      </c>
      <c r="C16" s="9">
        <f>IF(A16="", "", SUMIFS('إدخال المبالغ والتوزيع الآلي'!$F:$F, 'إدخال المبالغ والتوزيع الآلي'!$A:$A, A16, 'إدخال المبالغ والتوزيع الآلي'!$E:$E, "✔ " &amp; "9700*"))</f>
        <v>0</v>
      </c>
      <c r="D16" s="9">
        <f>IF(A16="", "", SUMIFS('إدخال المبالغ والتوزيع الآلي'!$F:$F, 'إدخال المبالغ والتوزيع الآلي'!$A:$A, A16, 'إدخال المبالغ والتوزيع الآلي'!$E:$E, "✔ " &amp; "9701*"))</f>
        <v>0</v>
      </c>
      <c r="E16" s="13">
        <f>IF(A16="", "", SUMIFS('إدخال المبالغ والتوزيع الآلي'!$F:$F, 'إدخال المبالغ والتوزيع الآلي'!$A:$A, A16, 'إدخال المبالغ والتوزيع الآلي'!$E:$E, "✔ " &amp; "9702*"))</f>
        <v>0</v>
      </c>
      <c r="F16" s="13">
        <f>IF(A16="", "", SUMIFS('إدخال المبالغ والتوزيع الآلي'!$F:$F, 'إدخال المبالغ والتوزيع الآلي'!$A:$A, A16, 'إدخال المبالغ والتوزيع الآلي'!$E:$E, "✔ " &amp; "9709*"))</f>
        <v>0</v>
      </c>
    </row>
    <row r="17" spans="1:6" ht="15" customHeight="1" x14ac:dyDescent="0.2">
      <c r="A17" s="10" t="s">
        <v>652</v>
      </c>
      <c r="B17" s="11" t="s">
        <v>656</v>
      </c>
      <c r="C17" s="14">
        <f>IF(A17="", "", SUMIFS('إدخال المبالغ والتوزيع الآلي'!$F:$F, 'إدخال المبالغ والتوزيع الآلي'!$A:$A, A17, 'إدخال المبالغ والتوزيع الآلي'!$E:$E, "✔ " &amp; "9700*"))</f>
        <v>0</v>
      </c>
      <c r="D17" s="12">
        <f>IF(A17="", "", SUMIFS('إدخال المبالغ والتوزيع الآلي'!$F:$F, 'إدخال المبالغ والتوزيع الآلي'!$A:$A, A17, 'إدخال المبالغ والتوزيع الآلي'!$E:$E, "✔ " &amp; "9701*"))</f>
        <v>0</v>
      </c>
      <c r="E17" s="14">
        <f>IF(A17="", "", SUMIFS('إدخال المبالغ والتوزيع الآلي'!$F:$F, 'إدخال المبالغ والتوزيع الآلي'!$A:$A, A17, 'إدخال المبالغ والتوزيع الآلي'!$E:$E, "✔ " &amp; "9702*"))</f>
        <v>0</v>
      </c>
      <c r="F17" s="14">
        <f>IF(A17="", "", SUMIFS('إدخال المبالغ والتوزيع الآلي'!$F:$F, 'إدخال المبالغ والتوزيع الآلي'!$A:$A, A17, 'إدخال المبالغ والتوزيع الآلي'!$E:$E, "✔ " &amp; "9709*"))</f>
        <v>0</v>
      </c>
    </row>
  </sheetData>
  <mergeCells count="4">
    <mergeCell ref="A9:F9"/>
    <mergeCell ref="A1:F1"/>
    <mergeCell ref="C3:F3"/>
    <mergeCell ref="A5:F5"/>
  </mergeCells>
  <pageMargins left="0.75" right="0.75" top="1" bottom="1" header="0.5" footer="0.5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G16"/>
  <sheetViews>
    <sheetView rightToLeft="1" workbookViewId="0"/>
  </sheetViews>
  <sheetFormatPr defaultRowHeight="13.5" x14ac:dyDescent="0.15"/>
  <cols>
    <col min="1" max="1" width="12.01171875" style="15" customWidth="1"/>
    <col min="2" max="2" width="48.0546875" style="15" customWidth="1"/>
    <col min="3" max="7" width="24.02734375" style="15" customWidth="1"/>
  </cols>
  <sheetData>
    <row r="1" spans="1:7" x14ac:dyDescent="0.15">
      <c r="A1" s="37" t="s">
        <v>657</v>
      </c>
      <c r="B1" s="33"/>
      <c r="C1" s="33"/>
      <c r="D1" s="33"/>
      <c r="E1" s="33"/>
      <c r="F1" s="33"/>
      <c r="G1" s="33"/>
    </row>
    <row r="3" spans="1:7" ht="14.25" customHeight="1" x14ac:dyDescent="0.2">
      <c r="A3" s="16" t="s">
        <v>78</v>
      </c>
      <c r="B3" s="16" t="s">
        <v>79</v>
      </c>
      <c r="C3" s="40" t="s">
        <v>658</v>
      </c>
      <c r="D3" s="33"/>
      <c r="E3" s="33"/>
      <c r="F3" s="33"/>
      <c r="G3" s="33"/>
    </row>
    <row r="4" spans="1:7" ht="39.950000000000003" customHeight="1" x14ac:dyDescent="0.2">
      <c r="A4" s="6"/>
      <c r="B4" s="6"/>
      <c r="C4" s="1" t="s">
        <v>659</v>
      </c>
      <c r="D4" s="1" t="s">
        <v>660</v>
      </c>
      <c r="E4" s="1" t="s">
        <v>661</v>
      </c>
      <c r="F4" s="1" t="s">
        <v>662</v>
      </c>
      <c r="G4" s="1" t="s">
        <v>663</v>
      </c>
    </row>
    <row r="5" spans="1:7" x14ac:dyDescent="0.15">
      <c r="A5" s="39" t="s">
        <v>86</v>
      </c>
      <c r="B5" s="33"/>
      <c r="C5" s="33"/>
      <c r="D5" s="33"/>
      <c r="E5" s="33"/>
      <c r="F5" s="33"/>
      <c r="G5" s="33"/>
    </row>
    <row r="6" spans="1:7" ht="15" customHeight="1" x14ac:dyDescent="0.2">
      <c r="A6" s="7" t="s">
        <v>524</v>
      </c>
      <c r="B6" s="8" t="s">
        <v>104</v>
      </c>
      <c r="C6" s="13">
        <f>IF(A6="", "", SUMIFS('إدخال المبالغ والتوزيع الآلي'!$F:$F, 'إدخال المبالغ والتوزيع الآلي'!$A:$A, A6, 'إدخال المبالغ والتوزيع الآلي'!$E:$E, "✔ " &amp; "9710*"))</f>
        <v>0</v>
      </c>
      <c r="D6" s="13">
        <f>IF(A6="", "", SUMIFS('إدخال المبالغ والتوزيع الآلي'!$F:$F, 'إدخال المبالغ والتوزيع الآلي'!$A:$A, A6, 'إدخال المبالغ والتوزيع الآلي'!$E:$E, "✔ " &amp; "9711*"))</f>
        <v>0</v>
      </c>
      <c r="E6" s="9">
        <f>IF(A6="", "", SUMIFS('إدخال المبالغ والتوزيع الآلي'!$F:$F, 'إدخال المبالغ والتوزيع الآلي'!$A:$A, A6, 'إدخال المبالغ والتوزيع الآلي'!$E:$E, "✔ " &amp; "9712*"))</f>
        <v>0</v>
      </c>
      <c r="F6" s="9">
        <f>IF(A6="", "", SUMIFS('إدخال المبالغ والتوزيع الآلي'!$F:$F, 'إدخال المبالغ والتوزيع الآلي'!$A:$A, A6, 'إدخال المبالغ والتوزيع الآلي'!$E:$E, "✔ " &amp; "9713*"))</f>
        <v>0</v>
      </c>
      <c r="G6" s="9">
        <f>IF(A6="", "", SUMIFS('إدخال المبالغ والتوزيع الآلي'!$F:$F, 'إدخال المبالغ والتوزيع الآلي'!$A:$A, A6, 'إدخال المبالغ والتوزيع الآلي'!$E:$E, "✔ " &amp; "9719*"))</f>
        <v>0</v>
      </c>
    </row>
    <row r="7" spans="1:7" ht="15" customHeight="1" x14ac:dyDescent="0.2">
      <c r="A7" s="10" t="s">
        <v>664</v>
      </c>
      <c r="B7" s="11" t="s">
        <v>665</v>
      </c>
      <c r="C7" s="14">
        <f>IF(A7="", "", SUMIFS('إدخال المبالغ والتوزيع الآلي'!$F:$F, 'إدخال المبالغ والتوزيع الآلي'!$A:$A, A7, 'إدخال المبالغ والتوزيع الآلي'!$E:$E, "✔ " &amp; "9710*"))</f>
        <v>0</v>
      </c>
      <c r="D7" s="12">
        <f>IF(A7="", "", SUMIFS('إدخال المبالغ والتوزيع الآلي'!$F:$F, 'إدخال المبالغ والتوزيع الآلي'!$A:$A, A7, 'إدخال المبالغ والتوزيع الآلي'!$E:$E, "✔ " &amp; "9711*"))</f>
        <v>0</v>
      </c>
      <c r="E7" s="12">
        <f>IF(A7="", "", SUMIFS('إدخال المبالغ والتوزيع الآلي'!$F:$F, 'إدخال المبالغ والتوزيع الآلي'!$A:$A, A7, 'إدخال المبالغ والتوزيع الآلي'!$E:$E, "✔ " &amp; "9712*"))</f>
        <v>0</v>
      </c>
      <c r="F7" s="12">
        <f>IF(A7="", "", SUMIFS('إدخال المبالغ والتوزيع الآلي'!$F:$F, 'إدخال المبالغ والتوزيع الآلي'!$A:$A, A7, 'إدخال المبالغ والتوزيع الآلي'!$E:$E, "✔ " &amp; "9713*"))</f>
        <v>0</v>
      </c>
      <c r="G7" s="12">
        <f>IF(A7="", "", SUMIFS('إدخال المبالغ والتوزيع الآلي'!$F:$F, 'إدخال المبالغ والتوزيع الآلي'!$A:$A, A7, 'إدخال المبالغ والتوزيع الآلي'!$E:$E, "✔ " &amp; "9719*"))</f>
        <v>0</v>
      </c>
    </row>
    <row r="8" spans="1:7" ht="15" customHeight="1" x14ac:dyDescent="0.2">
      <c r="A8" s="7" t="s">
        <v>666</v>
      </c>
      <c r="B8" s="8" t="s">
        <v>667</v>
      </c>
      <c r="C8" s="9">
        <f>IF(A8="", "", SUMIFS('إدخال المبالغ والتوزيع الآلي'!$F:$F, 'إدخال المبالغ والتوزيع الآلي'!$A:$A, A8, 'إدخال المبالغ والتوزيع الآلي'!$E:$E, "✔ " &amp; "9710*"))</f>
        <v>0</v>
      </c>
      <c r="D8" s="13">
        <f>IF(A8="", "", SUMIFS('إدخال المبالغ والتوزيع الآلي'!$F:$F, 'إدخال المبالغ والتوزيع الآلي'!$A:$A, A8, 'إدخال المبالغ والتوزيع الآلي'!$E:$E, "✔ " &amp; "9711*"))</f>
        <v>0</v>
      </c>
      <c r="E8" s="9">
        <f>IF(A8="", "", SUMIFS('إدخال المبالغ والتوزيع الآلي'!$F:$F, 'إدخال المبالغ والتوزيع الآلي'!$A:$A, A8, 'إدخال المبالغ والتوزيع الآلي'!$E:$E, "✔ " &amp; "9712*"))</f>
        <v>0</v>
      </c>
      <c r="F8" s="9">
        <f>IF(A8="", "", SUMIFS('إدخال المبالغ والتوزيع الآلي'!$F:$F, 'إدخال المبالغ والتوزيع الآلي'!$A:$A, A8, 'إدخال المبالغ والتوزيع الآلي'!$E:$E, "✔ " &amp; "9713*"))</f>
        <v>0</v>
      </c>
      <c r="G8" s="9">
        <f>IF(A8="", "", SUMIFS('إدخال المبالغ والتوزيع الآلي'!$F:$F, 'إدخال المبالغ والتوزيع الآلي'!$A:$A, A8, 'إدخال المبالغ والتوزيع الآلي'!$E:$E, "✔ " &amp; "9719*"))</f>
        <v>0</v>
      </c>
    </row>
    <row r="9" spans="1:7" ht="15" customHeight="1" x14ac:dyDescent="0.2">
      <c r="A9" s="10" t="s">
        <v>668</v>
      </c>
      <c r="B9" s="11" t="s">
        <v>669</v>
      </c>
      <c r="C9" s="12">
        <f>IF(A9="", "", SUMIFS('إدخال المبالغ والتوزيع الآلي'!$F:$F, 'إدخال المبالغ والتوزيع الآلي'!$A:$A, A9, 'إدخال المبالغ والتوزيع الآلي'!$E:$E, "✔ " &amp; "9710*"))</f>
        <v>0</v>
      </c>
      <c r="D9" s="12">
        <f>IF(A9="", "", SUMIFS('إدخال المبالغ والتوزيع الآلي'!$F:$F, 'إدخال المبالغ والتوزيع الآلي'!$A:$A, A9, 'إدخال المبالغ والتوزيع الآلي'!$E:$E, "✔ " &amp; "9711*"))</f>
        <v>0</v>
      </c>
      <c r="E9" s="12">
        <f>IF(A9="", "", SUMIFS('إدخال المبالغ والتوزيع الآلي'!$F:$F, 'إدخال المبالغ والتوزيع الآلي'!$A:$A, A9, 'إدخال المبالغ والتوزيع الآلي'!$E:$E, "✔ " &amp; "9712*"))</f>
        <v>0</v>
      </c>
      <c r="F9" s="12">
        <f>IF(A9="", "", SUMIFS('إدخال المبالغ والتوزيع الآلي'!$F:$F, 'إدخال المبالغ والتوزيع الآلي'!$A:$A, A9, 'إدخال المبالغ والتوزيع الآلي'!$E:$E, "✔ " &amp; "9713*"))</f>
        <v>0</v>
      </c>
      <c r="G9" s="14">
        <f>IF(A9="", "", SUMIFS('إدخال المبالغ والتوزيع الآلي'!$F:$F, 'إدخال المبالغ والتوزيع الآلي'!$A:$A, A9, 'إدخال المبالغ والتوزيع الآلي'!$E:$E, "✔ " &amp; "9719*"))</f>
        <v>0</v>
      </c>
    </row>
    <row r="10" spans="1:7" x14ac:dyDescent="0.15">
      <c r="A10" s="39" t="s">
        <v>111</v>
      </c>
      <c r="B10" s="33"/>
      <c r="C10" s="33"/>
      <c r="D10" s="33"/>
      <c r="E10" s="33"/>
      <c r="F10" s="33"/>
      <c r="G10" s="33"/>
    </row>
    <row r="11" spans="1:7" ht="15" customHeight="1" x14ac:dyDescent="0.2">
      <c r="A11" s="7" t="s">
        <v>524</v>
      </c>
      <c r="B11" s="8" t="s">
        <v>126</v>
      </c>
      <c r="C11" s="13">
        <f>IF(A11="", "", SUMIFS('إدخال المبالغ والتوزيع الآلي'!$F:$F, 'إدخال المبالغ والتوزيع الآلي'!$A:$A, A11, 'إدخال المبالغ والتوزيع الآلي'!$E:$E, "✔ " &amp; "9710*"))</f>
        <v>0</v>
      </c>
      <c r="D11" s="13">
        <f>IF(A11="", "", SUMIFS('إدخال المبالغ والتوزيع الآلي'!$F:$F, 'إدخال المبالغ والتوزيع الآلي'!$A:$A, A11, 'إدخال المبالغ والتوزيع الآلي'!$E:$E, "✔ " &amp; "9711*"))</f>
        <v>0</v>
      </c>
      <c r="E11" s="9">
        <f>IF(A11="", "", SUMIFS('إدخال المبالغ والتوزيع الآلي'!$F:$F, 'إدخال المبالغ والتوزيع الآلي'!$A:$A, A11, 'إدخال المبالغ والتوزيع الآلي'!$E:$E, "✔ " &amp; "9712*"))</f>
        <v>0</v>
      </c>
      <c r="F11" s="9">
        <f>IF(A11="", "", SUMIFS('إدخال المبالغ والتوزيع الآلي'!$F:$F, 'إدخال المبالغ والتوزيع الآلي'!$A:$A, A11, 'إدخال المبالغ والتوزيع الآلي'!$E:$E, "✔ " &amp; "9713*"))</f>
        <v>0</v>
      </c>
      <c r="G11" s="13">
        <f>IF(A11="", "", SUMIFS('إدخال المبالغ والتوزيع الآلي'!$F:$F, 'إدخال المبالغ والتوزيع الآلي'!$A:$A, A11, 'إدخال المبالغ والتوزيع الآلي'!$E:$E, "✔ " &amp; "9719*"))</f>
        <v>0</v>
      </c>
    </row>
    <row r="12" spans="1:7" ht="15" customHeight="1" x14ac:dyDescent="0.2">
      <c r="A12" s="10" t="s">
        <v>543</v>
      </c>
      <c r="B12" s="11" t="s">
        <v>544</v>
      </c>
      <c r="C12" s="14">
        <f>IF(A12="", "", SUMIFS('إدخال المبالغ والتوزيع الآلي'!$F:$F, 'إدخال المبالغ والتوزيع الآلي'!$A:$A, A12, 'إدخال المبالغ والتوزيع الآلي'!$E:$E, "✔ " &amp; "9710*"))</f>
        <v>0</v>
      </c>
      <c r="D12" s="14">
        <f>IF(A12="", "", SUMIFS('إدخال المبالغ والتوزيع الآلي'!$F:$F, 'إدخال المبالغ والتوزيع الآلي'!$A:$A, A12, 'إدخال المبالغ والتوزيع الآلي'!$E:$E, "✔ " &amp; "9711*"))</f>
        <v>0</v>
      </c>
      <c r="E12" s="12">
        <f>IF(A12="", "", SUMIFS('إدخال المبالغ والتوزيع الآلي'!$F:$F, 'إدخال المبالغ والتوزيع الآلي'!$A:$A, A12, 'إدخال المبالغ والتوزيع الآلي'!$E:$E, "✔ " &amp; "9712*"))</f>
        <v>0</v>
      </c>
      <c r="F12" s="12">
        <f>IF(A12="", "", SUMIFS('إدخال المبالغ والتوزيع الآلي'!$F:$F, 'إدخال المبالغ والتوزيع الآلي'!$A:$A, A12, 'إدخال المبالغ والتوزيع الآلي'!$E:$E, "✔ " &amp; "9713*"))</f>
        <v>0</v>
      </c>
      <c r="G12" s="14">
        <f>IF(A12="", "", SUMIFS('إدخال المبالغ والتوزيع الآلي'!$F:$F, 'إدخال المبالغ والتوزيع الآلي'!$A:$A, A12, 'إدخال المبالغ والتوزيع الآلي'!$E:$E, "✔ " &amp; "9719*"))</f>
        <v>0</v>
      </c>
    </row>
    <row r="13" spans="1:7" ht="15" customHeight="1" x14ac:dyDescent="0.2">
      <c r="A13" s="7" t="s">
        <v>664</v>
      </c>
      <c r="B13" s="8" t="s">
        <v>670</v>
      </c>
      <c r="C13" s="13">
        <f>IF(A13="", "", SUMIFS('إدخال المبالغ والتوزيع الآلي'!$F:$F, 'إدخال المبالغ والتوزيع الآلي'!$A:$A, A13, 'إدخال المبالغ والتوزيع الآلي'!$E:$E, "✔ " &amp; "9710*"))</f>
        <v>0</v>
      </c>
      <c r="D13" s="9">
        <f>IF(A13="", "", SUMIFS('إدخال المبالغ والتوزيع الآلي'!$F:$F, 'إدخال المبالغ والتوزيع الآلي'!$A:$A, A13, 'إدخال المبالغ والتوزيع الآلي'!$E:$E, "✔ " &amp; "9711*"))</f>
        <v>0</v>
      </c>
      <c r="E13" s="9">
        <f>IF(A13="", "", SUMIFS('إدخال المبالغ والتوزيع الآلي'!$F:$F, 'إدخال المبالغ والتوزيع الآلي'!$A:$A, A13, 'إدخال المبالغ والتوزيع الآلي'!$E:$E, "✔ " &amp; "9712*"))</f>
        <v>0</v>
      </c>
      <c r="F13" s="9">
        <f>IF(A13="", "", SUMIFS('إدخال المبالغ والتوزيع الآلي'!$F:$F, 'إدخال المبالغ والتوزيع الآلي'!$A:$A, A13, 'إدخال المبالغ والتوزيع الآلي'!$E:$E, "✔ " &amp; "9713*"))</f>
        <v>0</v>
      </c>
      <c r="G13" s="9">
        <f>IF(A13="", "", SUMIFS('إدخال المبالغ والتوزيع الآلي'!$F:$F, 'إدخال المبالغ والتوزيع الآلي'!$A:$A, A13, 'إدخال المبالغ والتوزيع الآلي'!$E:$E, "✔ " &amp; "9719*"))</f>
        <v>0</v>
      </c>
    </row>
    <row r="14" spans="1:7" ht="15" customHeight="1" x14ac:dyDescent="0.2">
      <c r="A14" s="10" t="s">
        <v>666</v>
      </c>
      <c r="B14" s="11" t="s">
        <v>671</v>
      </c>
      <c r="C14" s="12">
        <f>IF(A14="", "", SUMIFS('إدخال المبالغ والتوزيع الآلي'!$F:$F, 'إدخال المبالغ والتوزيع الآلي'!$A:$A, A14, 'إدخال المبالغ والتوزيع الآلي'!$E:$E, "✔ " &amp; "9710*"))</f>
        <v>0</v>
      </c>
      <c r="D14" s="14">
        <f>IF(A14="", "", SUMIFS('إدخال المبالغ والتوزيع الآلي'!$F:$F, 'إدخال المبالغ والتوزيع الآلي'!$A:$A, A14, 'إدخال المبالغ والتوزيع الآلي'!$E:$E, "✔ " &amp; "9711*"))</f>
        <v>0</v>
      </c>
      <c r="E14" s="12">
        <f>IF(A14="", "", SUMIFS('إدخال المبالغ والتوزيع الآلي'!$F:$F, 'إدخال المبالغ والتوزيع الآلي'!$A:$A, A14, 'إدخال المبالغ والتوزيع الآلي'!$E:$E, "✔ " &amp; "9712*"))</f>
        <v>0</v>
      </c>
      <c r="F14" s="12">
        <f>IF(A14="", "", SUMIFS('إدخال المبالغ والتوزيع الآلي'!$F:$F, 'إدخال المبالغ والتوزيع الآلي'!$A:$A, A14, 'إدخال المبالغ والتوزيع الآلي'!$E:$E, "✔ " &amp; "9713*"))</f>
        <v>0</v>
      </c>
      <c r="G14" s="12">
        <f>IF(A14="", "", SUMIFS('إدخال المبالغ والتوزيع الآلي'!$F:$F, 'إدخال المبالغ والتوزيع الآلي'!$A:$A, A14, 'إدخال المبالغ والتوزيع الآلي'!$E:$E, "✔ " &amp; "9719*"))</f>
        <v>0</v>
      </c>
    </row>
    <row r="15" spans="1:7" ht="15" customHeight="1" x14ac:dyDescent="0.2">
      <c r="A15" s="7" t="s">
        <v>672</v>
      </c>
      <c r="B15" s="8" t="s">
        <v>673</v>
      </c>
      <c r="C15" s="9">
        <f>IF(A15="", "", SUMIFS('إدخال المبالغ والتوزيع الآلي'!$F:$F, 'إدخال المبالغ والتوزيع الآلي'!$A:$A, A15, 'إدخال المبالغ والتوزيع الآلي'!$E:$E, "✔ " &amp; "9710*"))</f>
        <v>0</v>
      </c>
      <c r="D15" s="13">
        <f>IF(A15="", "", SUMIFS('إدخال المبالغ والتوزيع الآلي'!$F:$F, 'إدخال المبالغ والتوزيع الآلي'!$A:$A, A15, 'إدخال المبالغ والتوزيع الآلي'!$E:$E, "✔ " &amp; "9711*"))</f>
        <v>0</v>
      </c>
      <c r="E15" s="9">
        <f>IF(A15="", "", SUMIFS('إدخال المبالغ والتوزيع الآلي'!$F:$F, 'إدخال المبالغ والتوزيع الآلي'!$A:$A, A15, 'إدخال المبالغ والتوزيع الآلي'!$E:$E, "✔ " &amp; "9712*"))</f>
        <v>0</v>
      </c>
      <c r="F15" s="9">
        <f>IF(A15="", "", SUMIFS('إدخال المبالغ والتوزيع الآلي'!$F:$F, 'إدخال المبالغ والتوزيع الآلي'!$A:$A, A15, 'إدخال المبالغ والتوزيع الآلي'!$E:$E, "✔ " &amp; "9713*"))</f>
        <v>0</v>
      </c>
      <c r="G15" s="13">
        <f>IF(A15="", "", SUMIFS('إدخال المبالغ والتوزيع الآلي'!$F:$F, 'إدخال المبالغ والتوزيع الآلي'!$A:$A, A15, 'إدخال المبالغ والتوزيع الآلي'!$E:$E, "✔ " &amp; "9719*"))</f>
        <v>0</v>
      </c>
    </row>
    <row r="16" spans="1:7" ht="15" customHeight="1" x14ac:dyDescent="0.2">
      <c r="A16" s="10" t="s">
        <v>668</v>
      </c>
      <c r="B16" s="11" t="s">
        <v>674</v>
      </c>
      <c r="C16" s="12">
        <f>IF(A16="", "", SUMIFS('إدخال المبالغ والتوزيع الآلي'!$F:$F, 'إدخال المبالغ والتوزيع الآلي'!$A:$A, A16, 'إدخال المبالغ والتوزيع الآلي'!$E:$E, "✔ " &amp; "9710*"))</f>
        <v>0</v>
      </c>
      <c r="D16" s="14">
        <f>IF(A16="", "", SUMIFS('إدخال المبالغ والتوزيع الآلي'!$F:$F, 'إدخال المبالغ والتوزيع الآلي'!$A:$A, A16, 'إدخال المبالغ والتوزيع الآلي'!$E:$E, "✔ " &amp; "9711*"))</f>
        <v>0</v>
      </c>
      <c r="E16" s="12">
        <f>IF(A16="", "", SUMIFS('إدخال المبالغ والتوزيع الآلي'!$F:$F, 'إدخال المبالغ والتوزيع الآلي'!$A:$A, A16, 'إدخال المبالغ والتوزيع الآلي'!$E:$E, "✔ " &amp; "9712*"))</f>
        <v>0</v>
      </c>
      <c r="F16" s="12">
        <f>IF(A16="", "", SUMIFS('إدخال المبالغ والتوزيع الآلي'!$F:$F, 'إدخال المبالغ والتوزيع الآلي'!$A:$A, A16, 'إدخال المبالغ والتوزيع الآلي'!$E:$E, "✔ " &amp; "9713*"))</f>
        <v>0</v>
      </c>
      <c r="G16" s="14">
        <f>IF(A16="", "", SUMIFS('إدخال المبالغ والتوزيع الآلي'!$F:$F, 'إدخال المبالغ والتوزيع الآلي'!$A:$A, A16, 'إدخال المبالغ والتوزيع الآلي'!$E:$E, "✔ " &amp; "9719*"))</f>
        <v>0</v>
      </c>
    </row>
  </sheetData>
  <mergeCells count="4">
    <mergeCell ref="A10:G10"/>
    <mergeCell ref="A5:G5"/>
    <mergeCell ref="A1:G1"/>
    <mergeCell ref="C3:G3"/>
  </mergeCells>
  <pageMargins left="0.75" right="0.75" top="1" bottom="1" header="0.5" footer="0.5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H24"/>
  <sheetViews>
    <sheetView rightToLeft="1" topLeftCell="G1" workbookViewId="0"/>
  </sheetViews>
  <sheetFormatPr defaultRowHeight="13.5" x14ac:dyDescent="0.15"/>
  <cols>
    <col min="1" max="1" width="12.01171875" style="15" customWidth="1"/>
    <col min="2" max="2" width="48.0546875" style="15" customWidth="1"/>
    <col min="3" max="8" width="24.02734375" style="15" customWidth="1"/>
  </cols>
  <sheetData>
    <row r="1" spans="1:8" x14ac:dyDescent="0.15">
      <c r="A1" s="37" t="s">
        <v>675</v>
      </c>
      <c r="B1" s="33"/>
      <c r="C1" s="33"/>
      <c r="D1" s="33"/>
      <c r="E1" s="33"/>
      <c r="F1" s="33"/>
      <c r="G1" s="33"/>
      <c r="H1" s="33"/>
    </row>
    <row r="3" spans="1:8" ht="14.25" customHeight="1" x14ac:dyDescent="0.2">
      <c r="A3" s="16" t="s">
        <v>78</v>
      </c>
      <c r="B3" s="16" t="s">
        <v>79</v>
      </c>
      <c r="C3" s="40" t="s">
        <v>676</v>
      </c>
      <c r="D3" s="33"/>
      <c r="E3" s="33"/>
      <c r="F3" s="33"/>
      <c r="G3" s="33"/>
      <c r="H3" s="33"/>
    </row>
    <row r="4" spans="1:8" ht="39.950000000000003" customHeight="1" x14ac:dyDescent="0.2">
      <c r="A4" s="6"/>
      <c r="B4" s="6"/>
      <c r="C4" s="1" t="s">
        <v>677</v>
      </c>
      <c r="D4" s="1" t="s">
        <v>678</v>
      </c>
      <c r="E4" s="1" t="s">
        <v>679</v>
      </c>
      <c r="F4" s="1" t="s">
        <v>680</v>
      </c>
      <c r="G4" s="1" t="s">
        <v>681</v>
      </c>
      <c r="H4" s="1" t="s">
        <v>682</v>
      </c>
    </row>
    <row r="5" spans="1:8" x14ac:dyDescent="0.15">
      <c r="A5" s="39" t="s">
        <v>86</v>
      </c>
      <c r="B5" s="33"/>
      <c r="C5" s="33"/>
      <c r="D5" s="33"/>
      <c r="E5" s="33"/>
      <c r="F5" s="33"/>
      <c r="G5" s="33"/>
      <c r="H5" s="33"/>
    </row>
    <row r="6" spans="1:8" ht="15" customHeight="1" x14ac:dyDescent="0.2">
      <c r="A6" s="7" t="s">
        <v>524</v>
      </c>
      <c r="B6" s="8" t="s">
        <v>104</v>
      </c>
      <c r="C6" s="13">
        <f>IF(A6="", "", SUMIFS('إدخال المبالغ والتوزيع الآلي'!$F:$F, 'إدخال المبالغ والتوزيع الآلي'!$A:$A, A6, 'إدخال المبالغ والتوزيع الآلي'!$E:$E, "✔ " &amp; "9790*"))</f>
        <v>0</v>
      </c>
      <c r="D6" s="9">
        <f>IF(A6="", "", SUMIFS('إدخال المبالغ والتوزيع الآلي'!$F:$F, 'إدخال المبالغ والتوزيع الآلي'!$A:$A, A6, 'إدخال المبالغ والتوزيع الآلي'!$E:$E, "✔ " &amp; "9791*"))</f>
        <v>0</v>
      </c>
      <c r="E6" s="9">
        <f>IF(A6="", "", SUMIFS('إدخال المبالغ والتوزيع الآلي'!$F:$F, 'إدخال المبالغ والتوزيع الآلي'!$A:$A, A6, 'إدخال المبالغ والتوزيع الآلي'!$E:$E, "✔ " &amp; "9792*"))</f>
        <v>0</v>
      </c>
      <c r="F6" s="9">
        <f>IF(A6="", "", SUMIFS('إدخال المبالغ والتوزيع الآلي'!$F:$F, 'إدخال المبالغ والتوزيع الآلي'!$A:$A, A6, 'إدخال المبالغ والتوزيع الآلي'!$E:$E, "✔ " &amp; "9793*"))</f>
        <v>0</v>
      </c>
      <c r="G6" s="13">
        <f>IF(A6="", "", SUMIFS('إدخال المبالغ والتوزيع الآلي'!$F:$F, 'إدخال المبالغ والتوزيع الآلي'!$A:$A, A6, 'إدخال المبالغ والتوزيع الآلي'!$E:$E, "✔ " &amp; "9794*"))</f>
        <v>0</v>
      </c>
      <c r="H6" s="9">
        <f>IF(A6="", "", SUMIFS('إدخال المبالغ والتوزيع الآلي'!$F:$F, 'إدخال المبالغ والتوزيع الآلي'!$A:$A, A6, 'إدخال المبالغ والتوزيع الآلي'!$E:$E, "✔ " &amp; "9799*"))</f>
        <v>0</v>
      </c>
    </row>
    <row r="7" spans="1:8" ht="15" customHeight="1" x14ac:dyDescent="0.2">
      <c r="A7" s="10" t="s">
        <v>546</v>
      </c>
      <c r="B7" s="11" t="s">
        <v>683</v>
      </c>
      <c r="C7" s="12">
        <f>IF(A7="", "", SUMIFS('إدخال المبالغ والتوزيع الآلي'!$F:$F, 'إدخال المبالغ والتوزيع الآلي'!$A:$A, A7, 'إدخال المبالغ والتوزيع الآلي'!$E:$E, "✔ " &amp; "9790*"))</f>
        <v>0</v>
      </c>
      <c r="D7" s="14">
        <f>IF(A7="", "", SUMIFS('إدخال المبالغ والتوزيع الآلي'!$F:$F, 'إدخال المبالغ والتوزيع الآلي'!$A:$A, A7, 'إدخال المبالغ والتوزيع الآلي'!$E:$E, "✔ " &amp; "9791*"))</f>
        <v>0</v>
      </c>
      <c r="E7" s="12">
        <f>IF(A7="", "", SUMIFS('إدخال المبالغ والتوزيع الآلي'!$F:$F, 'إدخال المبالغ والتوزيع الآلي'!$A:$A, A7, 'إدخال المبالغ والتوزيع الآلي'!$E:$E, "✔ " &amp; "9792*"))</f>
        <v>0</v>
      </c>
      <c r="F7" s="12">
        <f>IF(A7="", "", SUMIFS('إدخال المبالغ والتوزيع الآلي'!$F:$F, 'إدخال المبالغ والتوزيع الآلي'!$A:$A, A7, 'إدخال المبالغ والتوزيع الآلي'!$E:$E, "✔ " &amp; "9793*"))</f>
        <v>0</v>
      </c>
      <c r="G7" s="12">
        <f>IF(A7="", "", SUMIFS('إدخال المبالغ والتوزيع الآلي'!$F:$F, 'إدخال المبالغ والتوزيع الآلي'!$A:$A, A7, 'إدخال المبالغ والتوزيع الآلي'!$E:$E, "✔ " &amp; "9794*"))</f>
        <v>0</v>
      </c>
      <c r="H7" s="12">
        <f>IF(A7="", "", SUMIFS('إدخال المبالغ والتوزيع الآلي'!$F:$F, 'إدخال المبالغ والتوزيع الآلي'!$A:$A, A7, 'إدخال المبالغ والتوزيع الآلي'!$E:$E, "✔ " &amp; "9799*"))</f>
        <v>0</v>
      </c>
    </row>
    <row r="8" spans="1:8" ht="15" customHeight="1" x14ac:dyDescent="0.2">
      <c r="A8" s="7" t="s">
        <v>548</v>
      </c>
      <c r="B8" s="8" t="s">
        <v>684</v>
      </c>
      <c r="C8" s="9">
        <f>IF(A8="", "", SUMIFS('إدخال المبالغ والتوزيع الآلي'!$F:$F, 'إدخال المبالغ والتوزيع الآلي'!$A:$A, A8, 'إدخال المبالغ والتوزيع الآلي'!$E:$E, "✔ " &amp; "9790*"))</f>
        <v>0</v>
      </c>
      <c r="D8" s="13">
        <f>IF(A8="", "", SUMIFS('إدخال المبالغ والتوزيع الآلي'!$F:$F, 'إدخال المبالغ والتوزيع الآلي'!$A:$A, A8, 'إدخال المبالغ والتوزيع الآلي'!$E:$E, "✔ " &amp; "9791*"))</f>
        <v>0</v>
      </c>
      <c r="E8" s="9">
        <f>IF(A8="", "", SUMIFS('إدخال المبالغ والتوزيع الآلي'!$F:$F, 'إدخال المبالغ والتوزيع الآلي'!$A:$A, A8, 'إدخال المبالغ والتوزيع الآلي'!$E:$E, "✔ " &amp; "9792*"))</f>
        <v>0</v>
      </c>
      <c r="F8" s="9">
        <f>IF(A8="", "", SUMIFS('إدخال المبالغ والتوزيع الآلي'!$F:$F, 'إدخال المبالغ والتوزيع الآلي'!$A:$A, A8, 'إدخال المبالغ والتوزيع الآلي'!$E:$E, "✔ " &amp; "9793*"))</f>
        <v>0</v>
      </c>
      <c r="G8" s="9">
        <f>IF(A8="", "", SUMIFS('إدخال المبالغ والتوزيع الآلي'!$F:$F, 'إدخال المبالغ والتوزيع الآلي'!$A:$A, A8, 'إدخال المبالغ والتوزيع الآلي'!$E:$E, "✔ " &amp; "9794*"))</f>
        <v>0</v>
      </c>
      <c r="H8" s="9">
        <f>IF(A8="", "", SUMIFS('إدخال المبالغ والتوزيع الآلي'!$F:$F, 'إدخال المبالغ والتوزيع الآلي'!$A:$A, A8, 'إدخال المبالغ والتوزيع الآلي'!$E:$E, "✔ " &amp; "9799*"))</f>
        <v>0</v>
      </c>
    </row>
    <row r="9" spans="1:8" ht="15" customHeight="1" x14ac:dyDescent="0.2">
      <c r="A9" s="10" t="s">
        <v>550</v>
      </c>
      <c r="B9" s="11" t="s">
        <v>685</v>
      </c>
      <c r="C9" s="12">
        <f>IF(A9="", "", SUMIFS('إدخال المبالغ والتوزيع الآلي'!$F:$F, 'إدخال المبالغ والتوزيع الآلي'!$A:$A, A9, 'إدخال المبالغ والتوزيع الآلي'!$E:$E, "✔ " &amp; "9790*"))</f>
        <v>0</v>
      </c>
      <c r="D9" s="14">
        <f>IF(A9="", "", SUMIFS('إدخال المبالغ والتوزيع الآلي'!$F:$F, 'إدخال المبالغ والتوزيع الآلي'!$A:$A, A9, 'إدخال المبالغ والتوزيع الآلي'!$E:$E, "✔ " &amp; "9791*"))</f>
        <v>0</v>
      </c>
      <c r="E9" s="12">
        <f>IF(A9="", "", SUMIFS('إدخال المبالغ والتوزيع الآلي'!$F:$F, 'إدخال المبالغ والتوزيع الآلي'!$A:$A, A9, 'إدخال المبالغ والتوزيع الآلي'!$E:$E, "✔ " &amp; "9792*"))</f>
        <v>0</v>
      </c>
      <c r="F9" s="12">
        <f>IF(A9="", "", SUMIFS('إدخال المبالغ والتوزيع الآلي'!$F:$F, 'إدخال المبالغ والتوزيع الآلي'!$A:$A, A9, 'إدخال المبالغ والتوزيع الآلي'!$E:$E, "✔ " &amp; "9793*"))</f>
        <v>0</v>
      </c>
      <c r="G9" s="12">
        <f>IF(A9="", "", SUMIFS('إدخال المبالغ والتوزيع الآلي'!$F:$F, 'إدخال المبالغ والتوزيع الآلي'!$A:$A, A9, 'إدخال المبالغ والتوزيع الآلي'!$E:$E, "✔ " &amp; "9794*"))</f>
        <v>0</v>
      </c>
      <c r="H9" s="12">
        <f>IF(A9="", "", SUMIFS('إدخال المبالغ والتوزيع الآلي'!$F:$F, 'إدخال المبالغ والتوزيع الآلي'!$A:$A, A9, 'إدخال المبالغ والتوزيع الآلي'!$E:$E, "✔ " &amp; "9799*"))</f>
        <v>0</v>
      </c>
    </row>
    <row r="10" spans="1:8" ht="15" customHeight="1" x14ac:dyDescent="0.2">
      <c r="A10" s="7" t="s">
        <v>552</v>
      </c>
      <c r="B10" s="8" t="s">
        <v>651</v>
      </c>
      <c r="C10" s="9">
        <f>IF(A10="", "", SUMIFS('إدخال المبالغ والتوزيع الآلي'!$F:$F, 'إدخال المبالغ والتوزيع الآلي'!$A:$A, A10, 'إدخال المبالغ والتوزيع الآلي'!$E:$E, "✔ " &amp; "9790*"))</f>
        <v>0</v>
      </c>
      <c r="D10" s="13">
        <f>IF(A10="", "", SUMIFS('إدخال المبالغ والتوزيع الآلي'!$F:$F, 'إدخال المبالغ والتوزيع الآلي'!$A:$A, A10, 'إدخال المبالغ والتوزيع الآلي'!$E:$E, "✔ " &amp; "9791*"))</f>
        <v>0</v>
      </c>
      <c r="E10" s="9">
        <f>IF(A10="", "", SUMIFS('إدخال المبالغ والتوزيع الآلي'!$F:$F, 'إدخال المبالغ والتوزيع الآلي'!$A:$A, A10, 'إدخال المبالغ والتوزيع الآلي'!$E:$E, "✔ " &amp; "9792*"))</f>
        <v>0</v>
      </c>
      <c r="F10" s="9">
        <f>IF(A10="", "", SUMIFS('إدخال المبالغ والتوزيع الآلي'!$F:$F, 'إدخال المبالغ والتوزيع الآلي'!$A:$A, A10, 'إدخال المبالغ والتوزيع الآلي'!$E:$E, "✔ " &amp; "9793*"))</f>
        <v>0</v>
      </c>
      <c r="G10" s="9">
        <f>IF(A10="", "", SUMIFS('إدخال المبالغ والتوزيع الآلي'!$F:$F, 'إدخال المبالغ والتوزيع الآلي'!$A:$A, A10, 'إدخال المبالغ والتوزيع الآلي'!$E:$E, "✔ " &amp; "9794*"))</f>
        <v>0</v>
      </c>
      <c r="H10" s="13">
        <f>IF(A10="", "", SUMIFS('إدخال المبالغ والتوزيع الآلي'!$F:$F, 'إدخال المبالغ والتوزيع الآلي'!$A:$A, A10, 'إدخال المبالغ والتوزيع الآلي'!$E:$E, "✔ " &amp; "9799*"))</f>
        <v>0</v>
      </c>
    </row>
    <row r="11" spans="1:8" ht="15" customHeight="1" x14ac:dyDescent="0.2">
      <c r="A11" s="10" t="s">
        <v>686</v>
      </c>
      <c r="B11" s="11" t="s">
        <v>687</v>
      </c>
      <c r="C11" s="12">
        <f>IF(A11="", "", SUMIFS('إدخال المبالغ والتوزيع الآلي'!$F:$F, 'إدخال المبالغ والتوزيع الآلي'!$A:$A, A11, 'إدخال المبالغ والتوزيع الآلي'!$E:$E, "✔ " &amp; "9790*"))</f>
        <v>0</v>
      </c>
      <c r="D11" s="12">
        <f>IF(A11="", "", SUMIFS('إدخال المبالغ والتوزيع الآلي'!$F:$F, 'إدخال المبالغ والتوزيع الآلي'!$A:$A, A11, 'إدخال المبالغ والتوزيع الآلي'!$E:$E, "✔ " &amp; "9791*"))</f>
        <v>0</v>
      </c>
      <c r="E11" s="12">
        <f>IF(A11="", "", SUMIFS('إدخال المبالغ والتوزيع الآلي'!$F:$F, 'إدخال المبالغ والتوزيع الآلي'!$A:$A, A11, 'إدخال المبالغ والتوزيع الآلي'!$E:$E, "✔ " &amp; "9792*"))</f>
        <v>0</v>
      </c>
      <c r="F11" s="14">
        <f>IF(A11="", "", SUMIFS('إدخال المبالغ والتوزيع الآلي'!$F:$F, 'إدخال المبالغ والتوزيع الآلي'!$A:$A, A11, 'إدخال المبالغ والتوزيع الآلي'!$E:$E, "✔ " &amp; "9793*"))</f>
        <v>0</v>
      </c>
      <c r="G11" s="12">
        <f>IF(A11="", "", SUMIFS('إدخال المبالغ والتوزيع الآلي'!$F:$F, 'إدخال المبالغ والتوزيع الآلي'!$A:$A, A11, 'إدخال المبالغ والتوزيع الآلي'!$E:$E, "✔ " &amp; "9794*"))</f>
        <v>0</v>
      </c>
      <c r="H11" s="12">
        <f>IF(A11="", "", SUMIFS('إدخال المبالغ والتوزيع الآلي'!$F:$F, 'إدخال المبالغ والتوزيع الآلي'!$A:$A, A11, 'إدخال المبالغ والتوزيع الآلي'!$E:$E, "✔ " &amp; "9799*"))</f>
        <v>0</v>
      </c>
    </row>
    <row r="12" spans="1:8" ht="15" customHeight="1" x14ac:dyDescent="0.2">
      <c r="A12" s="7" t="s">
        <v>688</v>
      </c>
      <c r="B12" s="8" t="s">
        <v>689</v>
      </c>
      <c r="C12" s="9">
        <f>IF(A12="", "", SUMIFS('إدخال المبالغ والتوزيع الآلي'!$F:$F, 'إدخال المبالغ والتوزيع الآلي'!$A:$A, A12, 'إدخال المبالغ والتوزيع الآلي'!$E:$E, "✔ " &amp; "9790*"))</f>
        <v>0</v>
      </c>
      <c r="D12" s="9">
        <f>IF(A12="", "", SUMIFS('إدخال المبالغ والتوزيع الآلي'!$F:$F, 'إدخال المبالغ والتوزيع الآلي'!$A:$A, A12, 'إدخال المبالغ والتوزيع الآلي'!$E:$E, "✔ " &amp; "9791*"))</f>
        <v>0</v>
      </c>
      <c r="E12" s="9">
        <f>IF(A12="", "", SUMIFS('إدخال المبالغ والتوزيع الآلي'!$F:$F, 'إدخال المبالغ والتوزيع الآلي'!$A:$A, A12, 'إدخال المبالغ والتوزيع الآلي'!$E:$E, "✔ " &amp; "9792*"))</f>
        <v>0</v>
      </c>
      <c r="F12" s="13">
        <f>IF(A12="", "", SUMIFS('إدخال المبالغ والتوزيع الآلي'!$F:$F, 'إدخال المبالغ والتوزيع الآلي'!$A:$A, A12, 'إدخال المبالغ والتوزيع الآلي'!$E:$E, "✔ " &amp; "9793*"))</f>
        <v>0</v>
      </c>
      <c r="G12" s="9">
        <f>IF(A12="", "", SUMIFS('إدخال المبالغ والتوزيع الآلي'!$F:$F, 'إدخال المبالغ والتوزيع الآلي'!$A:$A, A12, 'إدخال المبالغ والتوزيع الآلي'!$E:$E, "✔ " &amp; "9794*"))</f>
        <v>0</v>
      </c>
      <c r="H12" s="9">
        <f>IF(A12="", "", SUMIFS('إدخال المبالغ والتوزيع الآلي'!$F:$F, 'إدخال المبالغ والتوزيع الآلي'!$A:$A, A12, 'إدخال المبالغ والتوزيع الآلي'!$E:$E, "✔ " &amp; "9799*"))</f>
        <v>0</v>
      </c>
    </row>
    <row r="13" spans="1:8" ht="15" customHeight="1" x14ac:dyDescent="0.2">
      <c r="A13" s="10" t="s">
        <v>639</v>
      </c>
      <c r="B13" s="11" t="s">
        <v>690</v>
      </c>
      <c r="C13" s="12">
        <f>IF(A13="", "", SUMIFS('إدخال المبالغ والتوزيع الآلي'!$F:$F, 'إدخال المبالغ والتوزيع الآلي'!$A:$A, A13, 'إدخال المبالغ والتوزيع الآلي'!$E:$E, "✔ " &amp; "9790*"))</f>
        <v>0</v>
      </c>
      <c r="D13" s="12">
        <f>IF(A13="", "", SUMIFS('إدخال المبالغ والتوزيع الآلي'!$F:$F, 'إدخال المبالغ والتوزيع الآلي'!$A:$A, A13, 'إدخال المبالغ والتوزيع الآلي'!$E:$E, "✔ " &amp; "9791*"))</f>
        <v>0</v>
      </c>
      <c r="E13" s="12">
        <f>IF(A13="", "", SUMIFS('إدخال المبالغ والتوزيع الآلي'!$F:$F, 'إدخال المبالغ والتوزيع الآلي'!$A:$A, A13, 'إدخال المبالغ والتوزيع الآلي'!$E:$E, "✔ " &amp; "9792*"))</f>
        <v>0</v>
      </c>
      <c r="F13" s="14">
        <f>IF(A13="", "", SUMIFS('إدخال المبالغ والتوزيع الآلي'!$F:$F, 'إدخال المبالغ والتوزيع الآلي'!$A:$A, A13, 'إدخال المبالغ والتوزيع الآلي'!$E:$E, "✔ " &amp; "9793*"))</f>
        <v>0</v>
      </c>
      <c r="G13" s="14">
        <f>IF(A13="", "", SUMIFS('إدخال المبالغ والتوزيع الآلي'!$F:$F, 'إدخال المبالغ والتوزيع الآلي'!$A:$A, A13, 'إدخال المبالغ والتوزيع الآلي'!$E:$E, "✔ " &amp; "9794*"))</f>
        <v>0</v>
      </c>
      <c r="H13" s="12">
        <f>IF(A13="", "", SUMIFS('إدخال المبالغ والتوزيع الآلي'!$F:$F, 'إدخال المبالغ والتوزيع الآلي'!$A:$A, A13, 'إدخال المبالغ والتوزيع الآلي'!$E:$E, "✔ " &amp; "9799*"))</f>
        <v>0</v>
      </c>
    </row>
    <row r="14" spans="1:8" ht="15" customHeight="1" x14ac:dyDescent="0.2">
      <c r="A14" s="7" t="s">
        <v>535</v>
      </c>
      <c r="B14" s="8" t="s">
        <v>536</v>
      </c>
      <c r="C14" s="13">
        <f>IF(A14="", "", SUMIFS('إدخال المبالغ والتوزيع الآلي'!$F:$F, 'إدخال المبالغ والتوزيع الآلي'!$A:$A, A14, 'إدخال المبالغ والتوزيع الآلي'!$E:$E, "✔ " &amp; "9790*"))</f>
        <v>0</v>
      </c>
      <c r="D14" s="9">
        <f>IF(A14="", "", SUMIFS('إدخال المبالغ والتوزيع الآلي'!$F:$F, 'إدخال المبالغ والتوزيع الآلي'!$A:$A, A14, 'إدخال المبالغ والتوزيع الآلي'!$E:$E, "✔ " &amp; "9791*"))</f>
        <v>0</v>
      </c>
      <c r="E14" s="9">
        <f>IF(A14="", "", SUMIFS('إدخال المبالغ والتوزيع الآلي'!$F:$F, 'إدخال المبالغ والتوزيع الآلي'!$A:$A, A14, 'إدخال المبالغ والتوزيع الآلي'!$E:$E, "✔ " &amp; "9792*"))</f>
        <v>0</v>
      </c>
      <c r="F14" s="9">
        <f>IF(A14="", "", SUMIFS('إدخال المبالغ والتوزيع الآلي'!$F:$F, 'إدخال المبالغ والتوزيع الآلي'!$A:$A, A14, 'إدخال المبالغ والتوزيع الآلي'!$E:$E, "✔ " &amp; "9793*"))</f>
        <v>0</v>
      </c>
      <c r="G14" s="9">
        <f>IF(A14="", "", SUMIFS('إدخال المبالغ والتوزيع الآلي'!$F:$F, 'إدخال المبالغ والتوزيع الآلي'!$A:$A, A14, 'إدخال المبالغ والتوزيع الآلي'!$E:$E, "✔ " &amp; "9794*"))</f>
        <v>0</v>
      </c>
      <c r="H14" s="9">
        <f>IF(A14="", "", SUMIFS('إدخال المبالغ والتوزيع الآلي'!$F:$F, 'إدخال المبالغ والتوزيع الآلي'!$A:$A, A14, 'إدخال المبالغ والتوزيع الآلي'!$E:$E, "✔ " &amp; "9799*"))</f>
        <v>0</v>
      </c>
    </row>
    <row r="15" spans="1:8" x14ac:dyDescent="0.15">
      <c r="A15" s="39" t="s">
        <v>111</v>
      </c>
      <c r="B15" s="33"/>
      <c r="C15" s="33"/>
      <c r="D15" s="33"/>
      <c r="E15" s="33"/>
      <c r="F15" s="33"/>
      <c r="G15" s="33"/>
      <c r="H15" s="33"/>
    </row>
    <row r="16" spans="1:8" ht="15" customHeight="1" x14ac:dyDescent="0.2">
      <c r="A16" s="7" t="s">
        <v>524</v>
      </c>
      <c r="B16" s="8" t="s">
        <v>126</v>
      </c>
      <c r="C16" s="13">
        <f>IF(A16="", "", SUMIFS('إدخال المبالغ والتوزيع الآلي'!$F:$F, 'إدخال المبالغ والتوزيع الآلي'!$A:$A, A16, 'إدخال المبالغ والتوزيع الآلي'!$E:$E, "✔ " &amp; "9790*"))</f>
        <v>0</v>
      </c>
      <c r="D16" s="13">
        <f>IF(A16="", "", SUMIFS('إدخال المبالغ والتوزيع الآلي'!$F:$F, 'إدخال المبالغ والتوزيع الآلي'!$A:$A, A16, 'إدخال المبالغ والتوزيع الآلي'!$E:$E, "✔ " &amp; "9791*"))</f>
        <v>0</v>
      </c>
      <c r="E16" s="9">
        <f>IF(A16="", "", SUMIFS('إدخال المبالغ والتوزيع الآلي'!$F:$F, 'إدخال المبالغ والتوزيع الآلي'!$A:$A, A16, 'إدخال المبالغ والتوزيع الآلي'!$E:$E, "✔ " &amp; "9792*"))</f>
        <v>0</v>
      </c>
      <c r="F16" s="13">
        <f>IF(A16="", "", SUMIFS('إدخال المبالغ والتوزيع الآلي'!$F:$F, 'إدخال المبالغ والتوزيع الآلي'!$A:$A, A16, 'إدخال المبالغ والتوزيع الآلي'!$E:$E, "✔ " &amp; "9793*"))</f>
        <v>0</v>
      </c>
      <c r="G16" s="13">
        <f>IF(A16="", "", SUMIFS('إدخال المبالغ والتوزيع الآلي'!$F:$F, 'إدخال المبالغ والتوزيع الآلي'!$A:$A, A16, 'إدخال المبالغ والتوزيع الآلي'!$E:$E, "✔ " &amp; "9794*"))</f>
        <v>0</v>
      </c>
      <c r="H16" s="13">
        <f>IF(A16="", "", SUMIFS('إدخال المبالغ والتوزيع الآلي'!$F:$F, 'إدخال المبالغ والتوزيع الآلي'!$A:$A, A16, 'إدخال المبالغ والتوزيع الآلي'!$E:$E, "✔ " &amp; "9799*"))</f>
        <v>0</v>
      </c>
    </row>
    <row r="17" spans="1:8" ht="15" customHeight="1" x14ac:dyDescent="0.2">
      <c r="A17" s="10" t="s">
        <v>543</v>
      </c>
      <c r="B17" s="11" t="s">
        <v>544</v>
      </c>
      <c r="C17" s="14">
        <f>IF(A17="", "", SUMIFS('إدخال المبالغ والتوزيع الآلي'!$F:$F, 'إدخال المبالغ والتوزيع الآلي'!$A:$A, A17, 'إدخال المبالغ والتوزيع الآلي'!$E:$E, "✔ " &amp; "9790*"))</f>
        <v>0</v>
      </c>
      <c r="D17" s="14">
        <f>IF(A17="", "", SUMIFS('إدخال المبالغ والتوزيع الآلي'!$F:$F, 'إدخال المبالغ والتوزيع الآلي'!$A:$A, A17, 'إدخال المبالغ والتوزيع الآلي'!$E:$E, "✔ " &amp; "9791*"))</f>
        <v>0</v>
      </c>
      <c r="E17" s="12">
        <f>IF(A17="", "", SUMIFS('إدخال المبالغ والتوزيع الآلي'!$F:$F, 'إدخال المبالغ والتوزيع الآلي'!$A:$A, A17, 'إدخال المبالغ والتوزيع الآلي'!$E:$E, "✔ " &amp; "9792*"))</f>
        <v>0</v>
      </c>
      <c r="F17" s="14">
        <f>IF(A17="", "", SUMIFS('إدخال المبالغ والتوزيع الآلي'!$F:$F, 'إدخال المبالغ والتوزيع الآلي'!$A:$A, A17, 'إدخال المبالغ والتوزيع الآلي'!$E:$E, "✔ " &amp; "9793*"))</f>
        <v>0</v>
      </c>
      <c r="G17" s="14">
        <f>IF(A17="", "", SUMIFS('إدخال المبالغ والتوزيع الآلي'!$F:$F, 'إدخال المبالغ والتوزيع الآلي'!$A:$A, A17, 'إدخال المبالغ والتوزيع الآلي'!$E:$E, "✔ " &amp; "9794*"))</f>
        <v>0</v>
      </c>
      <c r="H17" s="14">
        <f>IF(A17="", "", SUMIFS('إدخال المبالغ والتوزيع الآلي'!$F:$F, 'إدخال المبالغ والتوزيع الآلي'!$A:$A, A17, 'إدخال المبالغ والتوزيع الآلي'!$E:$E, "✔ " &amp; "9799*"))</f>
        <v>0</v>
      </c>
    </row>
    <row r="18" spans="1:8" ht="15" customHeight="1" x14ac:dyDescent="0.2">
      <c r="A18" s="7" t="s">
        <v>546</v>
      </c>
      <c r="B18" s="8" t="s">
        <v>547</v>
      </c>
      <c r="C18" s="13">
        <f>IF(A18="", "", SUMIFS('إدخال المبالغ والتوزيع الآلي'!$F:$F, 'إدخال المبالغ والتوزيع الآلي'!$A:$A, A18, 'إدخال المبالغ والتوزيع الآلي'!$E:$E, "✔ " &amp; "9790*"))</f>
        <v>0</v>
      </c>
      <c r="D18" s="13">
        <f>IF(A18="", "", SUMIFS('إدخال المبالغ والتوزيع الآلي'!$F:$F, 'إدخال المبالغ والتوزيع الآلي'!$A:$A, A18, 'إدخال المبالغ والتوزيع الآلي'!$E:$E, "✔ " &amp; "9791*"))</f>
        <v>0</v>
      </c>
      <c r="E18" s="9">
        <f>IF(A18="", "", SUMIFS('إدخال المبالغ والتوزيع الآلي'!$F:$F, 'إدخال المبالغ والتوزيع الآلي'!$A:$A, A18, 'إدخال المبالغ والتوزيع الآلي'!$E:$E, "✔ " &amp; "9792*"))</f>
        <v>0</v>
      </c>
      <c r="F18" s="13">
        <f>IF(A18="", "", SUMIFS('إدخال المبالغ والتوزيع الآلي'!$F:$F, 'إدخال المبالغ والتوزيع الآلي'!$A:$A, A18, 'إدخال المبالغ والتوزيع الآلي'!$E:$E, "✔ " &amp; "9793*"))</f>
        <v>0</v>
      </c>
      <c r="G18" s="13">
        <f>IF(A18="", "", SUMIFS('إدخال المبالغ والتوزيع الآلي'!$F:$F, 'إدخال المبالغ والتوزيع الآلي'!$A:$A, A18, 'إدخال المبالغ والتوزيع الآلي'!$E:$E, "✔ " &amp; "9794*"))</f>
        <v>0</v>
      </c>
      <c r="H18" s="13">
        <f>IF(A18="", "", SUMIFS('إدخال المبالغ والتوزيع الآلي'!$F:$F, 'إدخال المبالغ والتوزيع الآلي'!$A:$A, A18, 'إدخال المبالغ والتوزيع الآلي'!$E:$E, "✔ " &amp; "9799*"))</f>
        <v>0</v>
      </c>
    </row>
    <row r="19" spans="1:8" ht="15" customHeight="1" x14ac:dyDescent="0.2">
      <c r="A19" s="10" t="s">
        <v>548</v>
      </c>
      <c r="B19" s="11" t="s">
        <v>549</v>
      </c>
      <c r="C19" s="14">
        <f>IF(A19="", "", SUMIFS('إدخال المبالغ والتوزيع الآلي'!$F:$F, 'إدخال المبالغ والتوزيع الآلي'!$A:$A, A19, 'إدخال المبالغ والتوزيع الآلي'!$E:$E, "✔ " &amp; "9790*"))</f>
        <v>0</v>
      </c>
      <c r="D19" s="14">
        <f>IF(A19="", "", SUMIFS('إدخال المبالغ والتوزيع الآلي'!$F:$F, 'إدخال المبالغ والتوزيع الآلي'!$A:$A, A19, 'إدخال المبالغ والتوزيع الآلي'!$E:$E, "✔ " &amp; "9791*"))</f>
        <v>0</v>
      </c>
      <c r="E19" s="12">
        <f>IF(A19="", "", SUMIFS('إدخال المبالغ والتوزيع الآلي'!$F:$F, 'إدخال المبالغ والتوزيع الآلي'!$A:$A, A19, 'إدخال المبالغ والتوزيع الآلي'!$E:$E, "✔ " &amp; "9792*"))</f>
        <v>0</v>
      </c>
      <c r="F19" s="14">
        <f>IF(A19="", "", SUMIFS('إدخال المبالغ والتوزيع الآلي'!$F:$F, 'إدخال المبالغ والتوزيع الآلي'!$A:$A, A19, 'إدخال المبالغ والتوزيع الآلي'!$E:$E, "✔ " &amp; "9793*"))</f>
        <v>0</v>
      </c>
      <c r="G19" s="14">
        <f>IF(A19="", "", SUMIFS('إدخال المبالغ والتوزيع الآلي'!$F:$F, 'إدخال المبالغ والتوزيع الآلي'!$A:$A, A19, 'إدخال المبالغ والتوزيع الآلي'!$E:$E, "✔ " &amp; "9794*"))</f>
        <v>0</v>
      </c>
      <c r="H19" s="14">
        <f>IF(A19="", "", SUMIFS('إدخال المبالغ والتوزيع الآلي'!$F:$F, 'إدخال المبالغ والتوزيع الآلي'!$A:$A, A19, 'إدخال المبالغ والتوزيع الآلي'!$E:$E, "✔ " &amp; "9799*"))</f>
        <v>0</v>
      </c>
    </row>
    <row r="20" spans="1:8" ht="15" customHeight="1" x14ac:dyDescent="0.2">
      <c r="A20" s="7" t="s">
        <v>550</v>
      </c>
      <c r="B20" s="8" t="s">
        <v>551</v>
      </c>
      <c r="C20" s="13">
        <f>IF(A20="", "", SUMIFS('إدخال المبالغ والتوزيع الآلي'!$F:$F, 'إدخال المبالغ والتوزيع الآلي'!$A:$A, A20, 'إدخال المبالغ والتوزيع الآلي'!$E:$E, "✔ " &amp; "9790*"))</f>
        <v>0</v>
      </c>
      <c r="D20" s="13">
        <f>IF(A20="", "", SUMIFS('إدخال المبالغ والتوزيع الآلي'!$F:$F, 'إدخال المبالغ والتوزيع الآلي'!$A:$A, A20, 'إدخال المبالغ والتوزيع الآلي'!$E:$E, "✔ " &amp; "9791*"))</f>
        <v>0</v>
      </c>
      <c r="E20" s="9">
        <f>IF(A20="", "", SUMIFS('إدخال المبالغ والتوزيع الآلي'!$F:$F, 'إدخال المبالغ والتوزيع الآلي'!$A:$A, A20, 'إدخال المبالغ والتوزيع الآلي'!$E:$E, "✔ " &amp; "9792*"))</f>
        <v>0</v>
      </c>
      <c r="F20" s="13">
        <f>IF(A20="", "", SUMIFS('إدخال المبالغ والتوزيع الآلي'!$F:$F, 'إدخال المبالغ والتوزيع الآلي'!$A:$A, A20, 'إدخال المبالغ والتوزيع الآلي'!$E:$E, "✔ " &amp; "9793*"))</f>
        <v>0</v>
      </c>
      <c r="G20" s="13">
        <f>IF(A20="", "", SUMIFS('إدخال المبالغ والتوزيع الآلي'!$F:$F, 'إدخال المبالغ والتوزيع الآلي'!$A:$A, A20, 'إدخال المبالغ والتوزيع الآلي'!$E:$E, "✔ " &amp; "9794*"))</f>
        <v>0</v>
      </c>
      <c r="H20" s="13">
        <f>IF(A20="", "", SUMIFS('إدخال المبالغ والتوزيع الآلي'!$F:$F, 'إدخال المبالغ والتوزيع الآلي'!$A:$A, A20, 'إدخال المبالغ والتوزيع الآلي'!$E:$E, "✔ " &amp; "9799*"))</f>
        <v>0</v>
      </c>
    </row>
    <row r="21" spans="1:8" ht="15" customHeight="1" x14ac:dyDescent="0.2">
      <c r="A21" s="10" t="s">
        <v>552</v>
      </c>
      <c r="B21" s="11" t="s">
        <v>553</v>
      </c>
      <c r="C21" s="14">
        <f>IF(A21="", "", SUMIFS('إدخال المبالغ والتوزيع الآلي'!$F:$F, 'إدخال المبالغ والتوزيع الآلي'!$A:$A, A21, 'إدخال المبالغ والتوزيع الآلي'!$E:$E, "✔ " &amp; "9790*"))</f>
        <v>0</v>
      </c>
      <c r="D21" s="14">
        <f>IF(A21="", "", SUMIFS('إدخال المبالغ والتوزيع الآلي'!$F:$F, 'إدخال المبالغ والتوزيع الآلي'!$A:$A, A21, 'إدخال المبالغ والتوزيع الآلي'!$E:$E, "✔ " &amp; "9791*"))</f>
        <v>0</v>
      </c>
      <c r="E21" s="12">
        <f>IF(A21="", "", SUMIFS('إدخال المبالغ والتوزيع الآلي'!$F:$F, 'إدخال المبالغ والتوزيع الآلي'!$A:$A, A21, 'إدخال المبالغ والتوزيع الآلي'!$E:$E, "✔ " &amp; "9792*"))</f>
        <v>0</v>
      </c>
      <c r="F21" s="14">
        <f>IF(A21="", "", SUMIFS('إدخال المبالغ والتوزيع الآلي'!$F:$F, 'إدخال المبالغ والتوزيع الآلي'!$A:$A, A21, 'إدخال المبالغ والتوزيع الآلي'!$E:$E, "✔ " &amp; "9793*"))</f>
        <v>0</v>
      </c>
      <c r="G21" s="14">
        <f>IF(A21="", "", SUMIFS('إدخال المبالغ والتوزيع الآلي'!$F:$F, 'إدخال المبالغ والتوزيع الآلي'!$A:$A, A21, 'إدخال المبالغ والتوزيع الآلي'!$E:$E, "✔ " &amp; "9794*"))</f>
        <v>0</v>
      </c>
      <c r="H21" s="14">
        <f>IF(A21="", "", SUMIFS('إدخال المبالغ والتوزيع الآلي'!$F:$F, 'إدخال المبالغ والتوزيع الآلي'!$A:$A, A21, 'إدخال المبالغ والتوزيع الآلي'!$E:$E, "✔ " &amp; "9799*"))</f>
        <v>0</v>
      </c>
    </row>
    <row r="22" spans="1:8" ht="15" customHeight="1" x14ac:dyDescent="0.2">
      <c r="A22" s="7" t="s">
        <v>654</v>
      </c>
      <c r="B22" s="8" t="s">
        <v>691</v>
      </c>
      <c r="C22" s="9">
        <f>IF(A22="", "", SUMIFS('إدخال المبالغ والتوزيع الآلي'!$F:$F, 'إدخال المبالغ والتوزيع الآلي'!$A:$A, A22, 'إدخال المبالغ والتوزيع الآلي'!$E:$E, "✔ " &amp; "9790*"))</f>
        <v>0</v>
      </c>
      <c r="D22" s="9">
        <f>IF(A22="", "", SUMIFS('إدخال المبالغ والتوزيع الآلي'!$F:$F, 'إدخال المبالغ والتوزيع الآلي'!$A:$A, A22, 'إدخال المبالغ والتوزيع الآلي'!$E:$E, "✔ " &amp; "9791*"))</f>
        <v>0</v>
      </c>
      <c r="E22" s="9">
        <f>IF(A22="", "", SUMIFS('إدخال المبالغ والتوزيع الآلي'!$F:$F, 'إدخال المبالغ والتوزيع الآلي'!$A:$A, A22, 'إدخال المبالغ والتوزيع الآلي'!$E:$E, "✔ " &amp; "9792*"))</f>
        <v>0</v>
      </c>
      <c r="F22" s="13">
        <f>IF(A22="", "", SUMIFS('إدخال المبالغ والتوزيع الآلي'!$F:$F, 'إدخال المبالغ والتوزيع الآلي'!$A:$A, A22, 'إدخال المبالغ والتوزيع الآلي'!$E:$E, "✔ " &amp; "9793*"))</f>
        <v>0</v>
      </c>
      <c r="G22" s="9">
        <f>IF(A22="", "", SUMIFS('إدخال المبالغ والتوزيع الآلي'!$F:$F, 'إدخال المبالغ والتوزيع الآلي'!$A:$A, A22, 'إدخال المبالغ والتوزيع الآلي'!$E:$E, "✔ " &amp; "9794*"))</f>
        <v>0</v>
      </c>
      <c r="H22" s="9">
        <f>IF(A22="", "", SUMIFS('إدخال المبالغ والتوزيع الآلي'!$F:$F, 'إدخال المبالغ والتوزيع الآلي'!$A:$A, A22, 'إدخال المبالغ والتوزيع الآلي'!$E:$E, "✔ " &amp; "9799*"))</f>
        <v>0</v>
      </c>
    </row>
    <row r="23" spans="1:8" ht="15" customHeight="1" x14ac:dyDescent="0.2">
      <c r="A23" s="10" t="s">
        <v>672</v>
      </c>
      <c r="B23" s="11" t="s">
        <v>673</v>
      </c>
      <c r="C23" s="12">
        <f>IF(A23="", "", SUMIFS('إدخال المبالغ والتوزيع الآلي'!$F:$F, 'إدخال المبالغ والتوزيع الآلي'!$A:$A, A23, 'إدخال المبالغ والتوزيع الآلي'!$E:$E, "✔ " &amp; "9790*"))</f>
        <v>0</v>
      </c>
      <c r="D23" s="12">
        <f>IF(A23="", "", SUMIFS('إدخال المبالغ والتوزيع الآلي'!$F:$F, 'إدخال المبالغ والتوزيع الآلي'!$A:$A, A23, 'إدخال المبالغ والتوزيع الآلي'!$E:$E, "✔ " &amp; "9791*"))</f>
        <v>0</v>
      </c>
      <c r="E23" s="12">
        <f>IF(A23="", "", SUMIFS('إدخال المبالغ والتوزيع الآلي'!$F:$F, 'إدخال المبالغ والتوزيع الآلي'!$A:$A, A23, 'إدخال المبالغ والتوزيع الآلي'!$E:$E, "✔ " &amp; "9792*"))</f>
        <v>0</v>
      </c>
      <c r="F23" s="14">
        <f>IF(A23="", "", SUMIFS('إدخال المبالغ والتوزيع الآلي'!$F:$F, 'إدخال المبالغ والتوزيع الآلي'!$A:$A, A23, 'إدخال المبالغ والتوزيع الآلي'!$E:$E, "✔ " &amp; "9793*"))</f>
        <v>0</v>
      </c>
      <c r="G23" s="12">
        <f>IF(A23="", "", SUMIFS('إدخال المبالغ والتوزيع الآلي'!$F:$F, 'إدخال المبالغ والتوزيع الآلي'!$A:$A, A23, 'إدخال المبالغ والتوزيع الآلي'!$E:$E, "✔ " &amp; "9794*"))</f>
        <v>0</v>
      </c>
      <c r="H23" s="12">
        <f>IF(A23="", "", SUMIFS('إدخال المبالغ والتوزيع الآلي'!$F:$F, 'إدخال المبالغ والتوزيع الآلي'!$A:$A, A23, 'إدخال المبالغ والتوزيع الآلي'!$E:$E, "✔ " &amp; "9799*"))</f>
        <v>0</v>
      </c>
    </row>
    <row r="24" spans="1:8" ht="15" customHeight="1" x14ac:dyDescent="0.2">
      <c r="A24" s="7" t="s">
        <v>692</v>
      </c>
      <c r="B24" s="8" t="s">
        <v>693</v>
      </c>
      <c r="C24" s="9">
        <f>IF(A24="", "", SUMIFS('إدخال المبالغ والتوزيع الآلي'!$F:$F, 'إدخال المبالغ والتوزيع الآلي'!$A:$A, A24, 'إدخال المبالغ والتوزيع الآلي'!$E:$E, "✔ " &amp; "9790*"))</f>
        <v>0</v>
      </c>
      <c r="D24" s="9">
        <f>IF(A24="", "", SUMIFS('إدخال المبالغ والتوزيع الآلي'!$F:$F, 'إدخال المبالغ والتوزيع الآلي'!$A:$A, A24, 'إدخال المبالغ والتوزيع الآلي'!$E:$E, "✔ " &amp; "9791*"))</f>
        <v>0</v>
      </c>
      <c r="E24" s="9">
        <f>IF(A24="", "", SUMIFS('إدخال المبالغ والتوزيع الآلي'!$F:$F, 'إدخال المبالغ والتوزيع الآلي'!$A:$A, A24, 'إدخال المبالغ والتوزيع الآلي'!$E:$E, "✔ " &amp; "9792*"))</f>
        <v>0</v>
      </c>
      <c r="F24" s="9">
        <f>IF(A24="", "", SUMIFS('إدخال المبالغ والتوزيع الآلي'!$F:$F, 'إدخال المبالغ والتوزيع الآلي'!$A:$A, A24, 'إدخال المبالغ والتوزيع الآلي'!$E:$E, "✔ " &amp; "9793*"))</f>
        <v>0</v>
      </c>
      <c r="G24" s="9">
        <f>IF(A24="", "", SUMIFS('إدخال المبالغ والتوزيع الآلي'!$F:$F, 'إدخال المبالغ والتوزيع الآلي'!$A:$A, A24, 'إدخال المبالغ والتوزيع الآلي'!$E:$E, "✔ " &amp; "9794*"))</f>
        <v>0</v>
      </c>
      <c r="H24" s="13">
        <f>IF(A24="", "", SUMIFS('إدخال المبالغ والتوزيع الآلي'!$F:$F, 'إدخال المبالغ والتوزيع الآلي'!$A:$A, A24, 'إدخال المبالغ والتوزيع الآلي'!$E:$E, "✔ " &amp; "9799*"))</f>
        <v>0</v>
      </c>
    </row>
  </sheetData>
  <mergeCells count="4">
    <mergeCell ref="A15:H15"/>
    <mergeCell ref="A5:H5"/>
    <mergeCell ref="C3:H3"/>
    <mergeCell ref="A1:H1"/>
  </mergeCells>
  <pageMargins left="0.75" right="0.75" top="1" bottom="1" header="0.5" footer="0.5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D171"/>
  <sheetViews>
    <sheetView workbookViewId="0"/>
  </sheetViews>
  <sheetFormatPr defaultRowHeight="13.5" x14ac:dyDescent="0.15"/>
  <sheetData>
    <row r="1" spans="1:4" x14ac:dyDescent="0.15">
      <c r="A1" t="s">
        <v>2</v>
      </c>
      <c r="B1" t="s">
        <v>694</v>
      </c>
      <c r="C1" t="s">
        <v>695</v>
      </c>
      <c r="D1" t="s">
        <v>696</v>
      </c>
    </row>
    <row r="2" spans="1:4" x14ac:dyDescent="0.15">
      <c r="A2">
        <v>60</v>
      </c>
      <c r="B2" t="s">
        <v>104</v>
      </c>
      <c r="C2">
        <v>950</v>
      </c>
      <c r="D2" t="s">
        <v>519</v>
      </c>
    </row>
    <row r="3" spans="1:4" x14ac:dyDescent="0.15">
      <c r="A3">
        <v>65</v>
      </c>
      <c r="B3" t="s">
        <v>693</v>
      </c>
      <c r="C3">
        <v>979</v>
      </c>
      <c r="D3" t="s">
        <v>676</v>
      </c>
    </row>
    <row r="4" spans="1:4" x14ac:dyDescent="0.15">
      <c r="A4">
        <v>68</v>
      </c>
      <c r="B4" t="s">
        <v>94</v>
      </c>
      <c r="C4">
        <v>900</v>
      </c>
      <c r="D4" t="s">
        <v>80</v>
      </c>
    </row>
    <row r="5" spans="1:4" x14ac:dyDescent="0.15">
      <c r="A5">
        <v>83</v>
      </c>
      <c r="B5" t="s">
        <v>110</v>
      </c>
      <c r="C5">
        <v>900</v>
      </c>
      <c r="D5" t="s">
        <v>80</v>
      </c>
    </row>
    <row r="6" spans="1:4" x14ac:dyDescent="0.15">
      <c r="A6">
        <v>100</v>
      </c>
      <c r="B6" t="s">
        <v>544</v>
      </c>
      <c r="C6">
        <v>950</v>
      </c>
      <c r="D6" t="s">
        <v>519</v>
      </c>
    </row>
    <row r="7" spans="1:4" x14ac:dyDescent="0.15">
      <c r="A7">
        <v>103</v>
      </c>
      <c r="B7" t="s">
        <v>68</v>
      </c>
      <c r="C7">
        <v>950</v>
      </c>
      <c r="D7" t="s">
        <v>519</v>
      </c>
    </row>
    <row r="8" spans="1:4" x14ac:dyDescent="0.15">
      <c r="A8">
        <v>104</v>
      </c>
      <c r="B8" t="s">
        <v>547</v>
      </c>
      <c r="C8">
        <v>950</v>
      </c>
      <c r="D8" t="s">
        <v>519</v>
      </c>
    </row>
    <row r="9" spans="1:4" x14ac:dyDescent="0.15">
      <c r="A9">
        <v>105</v>
      </c>
      <c r="B9" t="s">
        <v>549</v>
      </c>
      <c r="C9">
        <v>950</v>
      </c>
      <c r="D9" t="s">
        <v>519</v>
      </c>
    </row>
    <row r="10" spans="1:4" x14ac:dyDescent="0.15">
      <c r="A10">
        <v>106</v>
      </c>
      <c r="B10" t="s">
        <v>551</v>
      </c>
      <c r="C10">
        <v>950</v>
      </c>
      <c r="D10" t="s">
        <v>519</v>
      </c>
    </row>
    <row r="11" spans="1:4" x14ac:dyDescent="0.15">
      <c r="A11">
        <v>109</v>
      </c>
      <c r="B11" t="s">
        <v>553</v>
      </c>
      <c r="C11">
        <v>950</v>
      </c>
      <c r="D11" t="s">
        <v>519</v>
      </c>
    </row>
    <row r="12" spans="1:4" x14ac:dyDescent="0.15">
      <c r="A12">
        <v>130</v>
      </c>
      <c r="B12" t="s">
        <v>687</v>
      </c>
      <c r="C12">
        <v>979</v>
      </c>
      <c r="D12" t="s">
        <v>676</v>
      </c>
    </row>
    <row r="13" spans="1:4" x14ac:dyDescent="0.15">
      <c r="A13">
        <v>131</v>
      </c>
      <c r="B13" t="s">
        <v>689</v>
      </c>
      <c r="C13">
        <v>979</v>
      </c>
      <c r="D13" t="s">
        <v>676</v>
      </c>
    </row>
    <row r="14" spans="1:4" x14ac:dyDescent="0.15">
      <c r="A14">
        <v>139</v>
      </c>
      <c r="B14" t="s">
        <v>640</v>
      </c>
      <c r="C14">
        <v>962</v>
      </c>
      <c r="D14" t="s">
        <v>635</v>
      </c>
    </row>
    <row r="15" spans="1:4" x14ac:dyDescent="0.15">
      <c r="A15">
        <v>140</v>
      </c>
      <c r="B15" t="s">
        <v>555</v>
      </c>
      <c r="C15">
        <v>950</v>
      </c>
      <c r="D15" t="s">
        <v>519</v>
      </c>
    </row>
    <row r="16" spans="1:4" x14ac:dyDescent="0.15">
      <c r="A16">
        <v>141</v>
      </c>
      <c r="B16" t="s">
        <v>628</v>
      </c>
      <c r="C16">
        <v>960</v>
      </c>
      <c r="D16" t="s">
        <v>621</v>
      </c>
    </row>
    <row r="17" spans="1:4" x14ac:dyDescent="0.15">
      <c r="A17">
        <v>143</v>
      </c>
      <c r="B17" t="s">
        <v>633</v>
      </c>
      <c r="C17">
        <v>961</v>
      </c>
      <c r="D17" t="s">
        <v>630</v>
      </c>
    </row>
    <row r="18" spans="1:4" x14ac:dyDescent="0.15">
      <c r="A18">
        <v>160</v>
      </c>
      <c r="B18" t="s">
        <v>665</v>
      </c>
      <c r="C18">
        <v>971</v>
      </c>
      <c r="D18" t="s">
        <v>658</v>
      </c>
    </row>
    <row r="19" spans="1:4" x14ac:dyDescent="0.15">
      <c r="A19">
        <v>161</v>
      </c>
      <c r="B19" t="s">
        <v>667</v>
      </c>
      <c r="C19">
        <v>971</v>
      </c>
      <c r="D19" t="s">
        <v>658</v>
      </c>
    </row>
    <row r="20" spans="1:4" x14ac:dyDescent="0.15">
      <c r="A20">
        <v>170</v>
      </c>
      <c r="B20" t="s">
        <v>655</v>
      </c>
      <c r="C20">
        <v>970</v>
      </c>
      <c r="D20" t="s">
        <v>646</v>
      </c>
    </row>
    <row r="21" spans="1:4" x14ac:dyDescent="0.15">
      <c r="A21">
        <v>179</v>
      </c>
      <c r="B21" t="s">
        <v>673</v>
      </c>
      <c r="C21">
        <v>971</v>
      </c>
      <c r="D21" t="s">
        <v>658</v>
      </c>
    </row>
    <row r="22" spans="1:4" x14ac:dyDescent="0.15">
      <c r="A22">
        <v>230</v>
      </c>
      <c r="B22" t="s">
        <v>557</v>
      </c>
      <c r="C22">
        <v>950</v>
      </c>
      <c r="D22" t="s">
        <v>519</v>
      </c>
    </row>
    <row r="23" spans="1:4" x14ac:dyDescent="0.15">
      <c r="A23">
        <v>240</v>
      </c>
      <c r="B23" t="s">
        <v>526</v>
      </c>
      <c r="C23">
        <v>950</v>
      </c>
      <c r="D23" t="s">
        <v>519</v>
      </c>
    </row>
    <row r="24" spans="1:4" x14ac:dyDescent="0.15">
      <c r="A24">
        <v>241</v>
      </c>
      <c r="B24" t="s">
        <v>528</v>
      </c>
      <c r="C24">
        <v>950</v>
      </c>
      <c r="D24" t="s">
        <v>519</v>
      </c>
    </row>
    <row r="25" spans="1:4" x14ac:dyDescent="0.15">
      <c r="A25">
        <v>242</v>
      </c>
      <c r="B25" t="s">
        <v>530</v>
      </c>
      <c r="C25">
        <v>950</v>
      </c>
      <c r="D25" t="s">
        <v>519</v>
      </c>
    </row>
    <row r="26" spans="1:4" x14ac:dyDescent="0.15">
      <c r="A26">
        <v>243</v>
      </c>
      <c r="B26" t="s">
        <v>532</v>
      </c>
      <c r="C26">
        <v>950</v>
      </c>
      <c r="D26" t="s">
        <v>519</v>
      </c>
    </row>
    <row r="27" spans="1:4" x14ac:dyDescent="0.15">
      <c r="A27">
        <v>244</v>
      </c>
      <c r="B27" t="s">
        <v>534</v>
      </c>
      <c r="C27">
        <v>950</v>
      </c>
      <c r="D27" t="s">
        <v>519</v>
      </c>
    </row>
    <row r="28" spans="1:4" x14ac:dyDescent="0.15">
      <c r="A28">
        <v>250</v>
      </c>
      <c r="B28" t="s">
        <v>669</v>
      </c>
      <c r="C28">
        <v>971</v>
      </c>
      <c r="D28" t="s">
        <v>658</v>
      </c>
    </row>
    <row r="29" spans="1:4" x14ac:dyDescent="0.15">
      <c r="A29">
        <v>260</v>
      </c>
      <c r="B29" t="s">
        <v>653</v>
      </c>
      <c r="C29">
        <v>970</v>
      </c>
      <c r="D29" t="s">
        <v>646</v>
      </c>
    </row>
    <row r="30" spans="1:4" x14ac:dyDescent="0.15">
      <c r="A30">
        <v>280</v>
      </c>
      <c r="B30" t="s">
        <v>536</v>
      </c>
      <c r="C30">
        <v>950</v>
      </c>
      <c r="D30" t="s">
        <v>519</v>
      </c>
    </row>
    <row r="31" spans="1:4" x14ac:dyDescent="0.15">
      <c r="A31">
        <v>281</v>
      </c>
      <c r="B31" t="s">
        <v>538</v>
      </c>
      <c r="C31">
        <v>950</v>
      </c>
      <c r="D31" t="s">
        <v>519</v>
      </c>
    </row>
    <row r="32" spans="1:4" x14ac:dyDescent="0.15">
      <c r="A32">
        <v>282</v>
      </c>
      <c r="B32" t="s">
        <v>540</v>
      </c>
      <c r="C32">
        <v>950</v>
      </c>
      <c r="D32" t="s">
        <v>519</v>
      </c>
    </row>
    <row r="33" spans="1:4" x14ac:dyDescent="0.15">
      <c r="A33">
        <v>283</v>
      </c>
      <c r="B33" t="s">
        <v>542</v>
      </c>
      <c r="C33">
        <v>950</v>
      </c>
      <c r="D33" t="s">
        <v>519</v>
      </c>
    </row>
    <row r="34" spans="1:4" x14ac:dyDescent="0.15">
      <c r="A34">
        <v>284</v>
      </c>
      <c r="B34" t="s">
        <v>626</v>
      </c>
      <c r="C34">
        <v>960</v>
      </c>
      <c r="D34" t="s">
        <v>621</v>
      </c>
    </row>
    <row r="35" spans="1:4" x14ac:dyDescent="0.15">
      <c r="A35">
        <v>600</v>
      </c>
      <c r="B35" t="s">
        <v>182</v>
      </c>
      <c r="C35">
        <v>902</v>
      </c>
      <c r="D35" t="s">
        <v>177</v>
      </c>
    </row>
    <row r="36" spans="1:4" x14ac:dyDescent="0.15">
      <c r="A36">
        <v>601</v>
      </c>
      <c r="B36" t="s">
        <v>311</v>
      </c>
      <c r="C36">
        <v>907</v>
      </c>
      <c r="D36" t="s">
        <v>305</v>
      </c>
    </row>
    <row r="37" spans="1:4" x14ac:dyDescent="0.15">
      <c r="A37">
        <v>602</v>
      </c>
      <c r="B37" t="s">
        <v>184</v>
      </c>
      <c r="C37">
        <v>902</v>
      </c>
      <c r="D37" t="s">
        <v>177</v>
      </c>
    </row>
    <row r="38" spans="1:4" x14ac:dyDescent="0.15">
      <c r="A38">
        <v>603</v>
      </c>
      <c r="B38" t="s">
        <v>250</v>
      </c>
      <c r="C38">
        <v>903</v>
      </c>
      <c r="D38" t="s">
        <v>242</v>
      </c>
    </row>
    <row r="39" spans="1:4" x14ac:dyDescent="0.15">
      <c r="A39">
        <v>604</v>
      </c>
      <c r="B39" t="s">
        <v>252</v>
      </c>
      <c r="C39">
        <v>903</v>
      </c>
      <c r="D39" t="s">
        <v>242</v>
      </c>
    </row>
    <row r="40" spans="1:4" x14ac:dyDescent="0.15">
      <c r="A40">
        <v>605</v>
      </c>
      <c r="B40" t="s">
        <v>254</v>
      </c>
      <c r="C40">
        <v>903</v>
      </c>
      <c r="D40" t="s">
        <v>242</v>
      </c>
    </row>
    <row r="41" spans="1:4" x14ac:dyDescent="0.15">
      <c r="A41">
        <v>606</v>
      </c>
      <c r="B41" t="s">
        <v>274</v>
      </c>
      <c r="C41">
        <v>904</v>
      </c>
      <c r="D41" t="s">
        <v>266</v>
      </c>
    </row>
    <row r="42" spans="1:4" x14ac:dyDescent="0.15">
      <c r="A42">
        <v>607</v>
      </c>
      <c r="B42" t="s">
        <v>349</v>
      </c>
      <c r="C42">
        <v>912</v>
      </c>
      <c r="D42" t="s">
        <v>343</v>
      </c>
    </row>
    <row r="43" spans="1:4" x14ac:dyDescent="0.15">
      <c r="A43">
        <v>608</v>
      </c>
      <c r="B43" t="s">
        <v>186</v>
      </c>
      <c r="C43">
        <v>902</v>
      </c>
      <c r="D43" t="s">
        <v>177</v>
      </c>
    </row>
    <row r="44" spans="1:4" x14ac:dyDescent="0.15">
      <c r="A44">
        <v>609</v>
      </c>
      <c r="B44" t="s">
        <v>194</v>
      </c>
      <c r="C44">
        <v>902</v>
      </c>
      <c r="D44" t="s">
        <v>177</v>
      </c>
    </row>
    <row r="45" spans="1:4" x14ac:dyDescent="0.15">
      <c r="A45">
        <v>610</v>
      </c>
      <c r="B45" t="s">
        <v>196</v>
      </c>
      <c r="C45">
        <v>902</v>
      </c>
      <c r="D45" t="s">
        <v>177</v>
      </c>
    </row>
    <row r="46" spans="1:4" x14ac:dyDescent="0.15">
      <c r="A46">
        <v>611</v>
      </c>
      <c r="B46" t="s">
        <v>198</v>
      </c>
      <c r="C46">
        <v>902</v>
      </c>
      <c r="D46" t="s">
        <v>177</v>
      </c>
    </row>
    <row r="47" spans="1:4" x14ac:dyDescent="0.15">
      <c r="A47">
        <v>612</v>
      </c>
      <c r="B47" t="s">
        <v>200</v>
      </c>
      <c r="C47">
        <v>902</v>
      </c>
      <c r="D47" t="s">
        <v>177</v>
      </c>
    </row>
    <row r="48" spans="1:4" x14ac:dyDescent="0.15">
      <c r="A48">
        <v>613</v>
      </c>
      <c r="B48" t="s">
        <v>260</v>
      </c>
      <c r="C48">
        <v>903</v>
      </c>
      <c r="D48" t="s">
        <v>242</v>
      </c>
    </row>
    <row r="49" spans="1:4" x14ac:dyDescent="0.15">
      <c r="A49">
        <v>614</v>
      </c>
      <c r="B49" t="s">
        <v>262</v>
      </c>
      <c r="C49">
        <v>903</v>
      </c>
      <c r="D49" t="s">
        <v>242</v>
      </c>
    </row>
    <row r="50" spans="1:4" x14ac:dyDescent="0.15">
      <c r="A50">
        <v>615</v>
      </c>
      <c r="B50" t="s">
        <v>202</v>
      </c>
      <c r="C50">
        <v>902</v>
      </c>
      <c r="D50" t="s">
        <v>177</v>
      </c>
    </row>
    <row r="51" spans="1:4" x14ac:dyDescent="0.15">
      <c r="A51">
        <v>616</v>
      </c>
      <c r="B51" t="s">
        <v>204</v>
      </c>
      <c r="C51">
        <v>902</v>
      </c>
      <c r="D51" t="s">
        <v>177</v>
      </c>
    </row>
    <row r="52" spans="1:4" x14ac:dyDescent="0.15">
      <c r="A52">
        <v>619</v>
      </c>
      <c r="B52" t="s">
        <v>206</v>
      </c>
      <c r="C52">
        <v>902</v>
      </c>
      <c r="D52" t="s">
        <v>177</v>
      </c>
    </row>
    <row r="53" spans="1:4" x14ac:dyDescent="0.15">
      <c r="A53">
        <v>620</v>
      </c>
      <c r="B53" t="s">
        <v>208</v>
      </c>
      <c r="C53">
        <v>902</v>
      </c>
      <c r="D53" t="s">
        <v>177</v>
      </c>
    </row>
    <row r="54" spans="1:4" x14ac:dyDescent="0.15">
      <c r="A54">
        <v>621</v>
      </c>
      <c r="B54" t="s">
        <v>141</v>
      </c>
      <c r="C54">
        <v>901</v>
      </c>
      <c r="D54" t="s">
        <v>135</v>
      </c>
    </row>
    <row r="55" spans="1:4" x14ac:dyDescent="0.15">
      <c r="A55">
        <v>622</v>
      </c>
      <c r="B55" t="s">
        <v>210</v>
      </c>
      <c r="C55">
        <v>902</v>
      </c>
      <c r="D55" t="s">
        <v>177</v>
      </c>
    </row>
    <row r="56" spans="1:4" x14ac:dyDescent="0.15">
      <c r="A56">
        <v>623</v>
      </c>
      <c r="B56" t="s">
        <v>212</v>
      </c>
      <c r="C56">
        <v>902</v>
      </c>
      <c r="D56" t="s">
        <v>177</v>
      </c>
    </row>
    <row r="57" spans="1:4" x14ac:dyDescent="0.15">
      <c r="A57">
        <v>624</v>
      </c>
      <c r="B57" t="s">
        <v>143</v>
      </c>
      <c r="C57">
        <v>901</v>
      </c>
      <c r="D57" t="s">
        <v>135</v>
      </c>
    </row>
    <row r="58" spans="1:4" x14ac:dyDescent="0.15">
      <c r="A58">
        <v>625</v>
      </c>
      <c r="B58" t="s">
        <v>214</v>
      </c>
      <c r="C58">
        <v>902</v>
      </c>
      <c r="D58" t="s">
        <v>177</v>
      </c>
    </row>
    <row r="59" spans="1:4" x14ac:dyDescent="0.15">
      <c r="A59">
        <v>626</v>
      </c>
      <c r="B59" t="s">
        <v>216</v>
      </c>
      <c r="C59">
        <v>902</v>
      </c>
      <c r="D59" t="s">
        <v>177</v>
      </c>
    </row>
    <row r="60" spans="1:4" x14ac:dyDescent="0.15">
      <c r="A60">
        <v>627</v>
      </c>
      <c r="B60" t="s">
        <v>226</v>
      </c>
      <c r="C60">
        <v>902</v>
      </c>
      <c r="D60" t="s">
        <v>177</v>
      </c>
    </row>
    <row r="61" spans="1:4" x14ac:dyDescent="0.15">
      <c r="A61">
        <v>628</v>
      </c>
      <c r="B61" t="s">
        <v>328</v>
      </c>
      <c r="C61">
        <v>910</v>
      </c>
      <c r="D61" t="s">
        <v>317</v>
      </c>
    </row>
    <row r="62" spans="1:4" x14ac:dyDescent="0.15">
      <c r="A62">
        <v>629</v>
      </c>
      <c r="B62" t="s">
        <v>234</v>
      </c>
      <c r="C62">
        <v>902</v>
      </c>
      <c r="D62" t="s">
        <v>177</v>
      </c>
    </row>
    <row r="63" spans="1:4" x14ac:dyDescent="0.15">
      <c r="A63">
        <v>630</v>
      </c>
      <c r="B63" t="s">
        <v>145</v>
      </c>
      <c r="C63">
        <v>901</v>
      </c>
      <c r="D63" t="s">
        <v>135</v>
      </c>
    </row>
    <row r="64" spans="1:4" x14ac:dyDescent="0.15">
      <c r="A64">
        <v>631</v>
      </c>
      <c r="B64" t="s">
        <v>147</v>
      </c>
      <c r="C64">
        <v>901</v>
      </c>
      <c r="D64" t="s">
        <v>135</v>
      </c>
    </row>
    <row r="65" spans="1:4" x14ac:dyDescent="0.15">
      <c r="A65">
        <v>632</v>
      </c>
      <c r="B65" t="s">
        <v>149</v>
      </c>
      <c r="C65">
        <v>901</v>
      </c>
      <c r="D65" t="s">
        <v>135</v>
      </c>
    </row>
    <row r="66" spans="1:4" x14ac:dyDescent="0.15">
      <c r="A66">
        <v>633</v>
      </c>
      <c r="B66" t="s">
        <v>151</v>
      </c>
      <c r="C66">
        <v>901</v>
      </c>
      <c r="D66" t="s">
        <v>135</v>
      </c>
    </row>
    <row r="67" spans="1:4" x14ac:dyDescent="0.15">
      <c r="A67">
        <v>634</v>
      </c>
      <c r="B67" t="s">
        <v>153</v>
      </c>
      <c r="C67">
        <v>901</v>
      </c>
      <c r="D67" t="s">
        <v>135</v>
      </c>
    </row>
    <row r="68" spans="1:4" x14ac:dyDescent="0.15">
      <c r="A68">
        <v>640</v>
      </c>
      <c r="B68" t="s">
        <v>155</v>
      </c>
      <c r="C68">
        <v>901</v>
      </c>
      <c r="D68" t="s">
        <v>135</v>
      </c>
    </row>
    <row r="69" spans="1:4" x14ac:dyDescent="0.15">
      <c r="A69">
        <v>649</v>
      </c>
      <c r="B69" t="s">
        <v>236</v>
      </c>
      <c r="C69">
        <v>902</v>
      </c>
      <c r="D69" t="s">
        <v>177</v>
      </c>
    </row>
    <row r="70" spans="1:4" x14ac:dyDescent="0.15">
      <c r="A70">
        <v>650</v>
      </c>
      <c r="B70" t="s">
        <v>88</v>
      </c>
      <c r="C70">
        <v>900</v>
      </c>
      <c r="D70" t="s">
        <v>80</v>
      </c>
    </row>
    <row r="71" spans="1:4" x14ac:dyDescent="0.15">
      <c r="A71">
        <v>651</v>
      </c>
      <c r="B71" t="s">
        <v>428</v>
      </c>
      <c r="C71">
        <v>921</v>
      </c>
      <c r="D71" t="s">
        <v>422</v>
      </c>
    </row>
    <row r="72" spans="1:4" x14ac:dyDescent="0.15">
      <c r="A72">
        <v>659</v>
      </c>
      <c r="B72" t="s">
        <v>90</v>
      </c>
      <c r="C72">
        <v>900</v>
      </c>
      <c r="D72" t="s">
        <v>80</v>
      </c>
    </row>
    <row r="73" spans="1:4" x14ac:dyDescent="0.15">
      <c r="A73">
        <v>660</v>
      </c>
      <c r="B73" t="s">
        <v>351</v>
      </c>
      <c r="C73">
        <v>912</v>
      </c>
      <c r="D73" t="s">
        <v>343</v>
      </c>
    </row>
    <row r="74" spans="1:4" x14ac:dyDescent="0.15">
      <c r="A74">
        <v>661</v>
      </c>
      <c r="B74" t="s">
        <v>353</v>
      </c>
      <c r="C74">
        <v>912</v>
      </c>
      <c r="D74" t="s">
        <v>343</v>
      </c>
    </row>
    <row r="75" spans="1:4" x14ac:dyDescent="0.15">
      <c r="A75">
        <v>662</v>
      </c>
      <c r="B75" t="s">
        <v>441</v>
      </c>
      <c r="C75">
        <v>930</v>
      </c>
      <c r="D75" t="s">
        <v>432</v>
      </c>
    </row>
    <row r="76" spans="1:4" x14ac:dyDescent="0.15">
      <c r="A76">
        <v>663</v>
      </c>
      <c r="B76" t="s">
        <v>376</v>
      </c>
      <c r="C76">
        <v>914</v>
      </c>
      <c r="D76" t="s">
        <v>369</v>
      </c>
    </row>
    <row r="77" spans="1:4" x14ac:dyDescent="0.15">
      <c r="A77">
        <v>664</v>
      </c>
      <c r="B77" t="s">
        <v>410</v>
      </c>
      <c r="C77">
        <v>920</v>
      </c>
      <c r="D77" t="s">
        <v>403</v>
      </c>
    </row>
    <row r="78" spans="1:4" x14ac:dyDescent="0.15">
      <c r="A78">
        <v>665</v>
      </c>
      <c r="B78" t="s">
        <v>412</v>
      </c>
      <c r="C78">
        <v>920</v>
      </c>
      <c r="D78" t="s">
        <v>403</v>
      </c>
    </row>
    <row r="79" spans="1:4" x14ac:dyDescent="0.15">
      <c r="A79">
        <v>666</v>
      </c>
      <c r="B79" t="s">
        <v>414</v>
      </c>
      <c r="C79">
        <v>920</v>
      </c>
      <c r="D79" t="s">
        <v>403</v>
      </c>
    </row>
    <row r="80" spans="1:4" x14ac:dyDescent="0.15">
      <c r="A80">
        <v>667</v>
      </c>
      <c r="B80" t="s">
        <v>92</v>
      </c>
      <c r="C80">
        <v>900</v>
      </c>
      <c r="D80" t="s">
        <v>80</v>
      </c>
    </row>
    <row r="81" spans="1:4" x14ac:dyDescent="0.15">
      <c r="A81">
        <v>668</v>
      </c>
      <c r="B81" t="s">
        <v>416</v>
      </c>
      <c r="C81">
        <v>920</v>
      </c>
      <c r="D81" t="s">
        <v>403</v>
      </c>
    </row>
    <row r="82" spans="1:4" x14ac:dyDescent="0.15">
      <c r="A82">
        <v>669</v>
      </c>
      <c r="B82" t="s">
        <v>355</v>
      </c>
      <c r="C82">
        <v>912</v>
      </c>
      <c r="D82" t="s">
        <v>343</v>
      </c>
    </row>
    <row r="83" spans="1:4" x14ac:dyDescent="0.15">
      <c r="A83">
        <v>670</v>
      </c>
      <c r="B83" t="s">
        <v>468</v>
      </c>
      <c r="C83">
        <v>940</v>
      </c>
      <c r="D83" t="s">
        <v>463</v>
      </c>
    </row>
    <row r="84" spans="1:4" x14ac:dyDescent="0.15">
      <c r="A84">
        <v>671</v>
      </c>
      <c r="B84" t="s">
        <v>378</v>
      </c>
      <c r="C84">
        <v>914</v>
      </c>
      <c r="D84" t="s">
        <v>369</v>
      </c>
    </row>
    <row r="85" spans="1:4" x14ac:dyDescent="0.15">
      <c r="A85">
        <v>672</v>
      </c>
      <c r="B85" t="s">
        <v>315</v>
      </c>
      <c r="C85">
        <v>907</v>
      </c>
      <c r="D85" t="s">
        <v>305</v>
      </c>
    </row>
    <row r="86" spans="1:4" x14ac:dyDescent="0.15">
      <c r="A86">
        <v>673</v>
      </c>
      <c r="B86" t="s">
        <v>334</v>
      </c>
      <c r="C86">
        <v>910</v>
      </c>
      <c r="D86" t="s">
        <v>317</v>
      </c>
    </row>
    <row r="87" spans="1:4" x14ac:dyDescent="0.15">
      <c r="A87">
        <v>679</v>
      </c>
      <c r="B87" t="s">
        <v>157</v>
      </c>
      <c r="C87">
        <v>901</v>
      </c>
      <c r="D87" t="s">
        <v>135</v>
      </c>
    </row>
    <row r="88" spans="1:4" x14ac:dyDescent="0.15">
      <c r="A88">
        <v>690</v>
      </c>
      <c r="B88" t="s">
        <v>96</v>
      </c>
      <c r="C88">
        <v>900</v>
      </c>
      <c r="D88" t="s">
        <v>80</v>
      </c>
    </row>
    <row r="89" spans="1:4" x14ac:dyDescent="0.15">
      <c r="A89">
        <v>691</v>
      </c>
      <c r="B89" t="s">
        <v>98</v>
      </c>
      <c r="C89">
        <v>900</v>
      </c>
      <c r="D89" t="s">
        <v>80</v>
      </c>
    </row>
    <row r="90" spans="1:4" x14ac:dyDescent="0.15">
      <c r="A90">
        <v>692</v>
      </c>
      <c r="B90" t="s">
        <v>100</v>
      </c>
      <c r="C90">
        <v>900</v>
      </c>
      <c r="D90" t="s">
        <v>80</v>
      </c>
    </row>
    <row r="91" spans="1:4" x14ac:dyDescent="0.15">
      <c r="A91">
        <v>699</v>
      </c>
      <c r="B91" t="s">
        <v>102</v>
      </c>
      <c r="C91">
        <v>900</v>
      </c>
      <c r="D91" t="s">
        <v>80</v>
      </c>
    </row>
    <row r="92" spans="1:4" x14ac:dyDescent="0.15">
      <c r="A92">
        <v>700</v>
      </c>
      <c r="B92" t="s">
        <v>238</v>
      </c>
      <c r="C92">
        <v>902</v>
      </c>
      <c r="D92" t="s">
        <v>177</v>
      </c>
    </row>
    <row r="93" spans="1:4" x14ac:dyDescent="0.15">
      <c r="A93">
        <v>701</v>
      </c>
      <c r="B93" t="s">
        <v>240</v>
      </c>
      <c r="C93">
        <v>902</v>
      </c>
      <c r="D93" t="s">
        <v>177</v>
      </c>
    </row>
    <row r="94" spans="1:4" x14ac:dyDescent="0.15">
      <c r="A94">
        <v>702</v>
      </c>
      <c r="B94" t="s">
        <v>159</v>
      </c>
      <c r="C94">
        <v>901</v>
      </c>
      <c r="D94" t="s">
        <v>135</v>
      </c>
    </row>
    <row r="95" spans="1:4" x14ac:dyDescent="0.15">
      <c r="A95">
        <v>703</v>
      </c>
      <c r="B95" t="s">
        <v>392</v>
      </c>
      <c r="C95">
        <v>915</v>
      </c>
      <c r="D95" t="s">
        <v>384</v>
      </c>
    </row>
    <row r="96" spans="1:4" x14ac:dyDescent="0.15">
      <c r="A96">
        <v>704</v>
      </c>
      <c r="B96" t="s">
        <v>453</v>
      </c>
      <c r="C96">
        <v>931</v>
      </c>
      <c r="D96" t="s">
        <v>443</v>
      </c>
    </row>
    <row r="97" spans="1:4" x14ac:dyDescent="0.15">
      <c r="A97">
        <v>705</v>
      </c>
      <c r="B97" t="s">
        <v>401</v>
      </c>
      <c r="C97">
        <v>916</v>
      </c>
      <c r="D97" t="s">
        <v>395</v>
      </c>
    </row>
    <row r="98" spans="1:4" x14ac:dyDescent="0.15">
      <c r="A98">
        <v>706</v>
      </c>
      <c r="B98" t="s">
        <v>455</v>
      </c>
      <c r="C98">
        <v>931</v>
      </c>
      <c r="D98" t="s">
        <v>443</v>
      </c>
    </row>
    <row r="99" spans="1:4" x14ac:dyDescent="0.15">
      <c r="A99">
        <v>707</v>
      </c>
      <c r="B99" t="s">
        <v>418</v>
      </c>
      <c r="C99">
        <v>920</v>
      </c>
      <c r="D99" t="s">
        <v>403</v>
      </c>
    </row>
    <row r="100" spans="1:4" x14ac:dyDescent="0.15">
      <c r="A100">
        <v>708</v>
      </c>
      <c r="B100" t="s">
        <v>457</v>
      </c>
      <c r="C100">
        <v>931</v>
      </c>
      <c r="D100" t="s">
        <v>443</v>
      </c>
    </row>
    <row r="101" spans="1:4" x14ac:dyDescent="0.15">
      <c r="A101">
        <v>709</v>
      </c>
      <c r="B101" t="s">
        <v>336</v>
      </c>
      <c r="C101">
        <v>910</v>
      </c>
      <c r="D101" t="s">
        <v>317</v>
      </c>
    </row>
    <row r="102" spans="1:4" x14ac:dyDescent="0.15">
      <c r="A102">
        <v>710</v>
      </c>
      <c r="B102" t="s">
        <v>459</v>
      </c>
      <c r="C102">
        <v>931</v>
      </c>
      <c r="D102" t="s">
        <v>443</v>
      </c>
    </row>
    <row r="103" spans="1:4" x14ac:dyDescent="0.15">
      <c r="A103">
        <v>711</v>
      </c>
      <c r="B103" t="s">
        <v>277</v>
      </c>
      <c r="C103">
        <v>904</v>
      </c>
      <c r="D103" t="s">
        <v>266</v>
      </c>
    </row>
    <row r="104" spans="1:4" x14ac:dyDescent="0.15">
      <c r="A104">
        <v>712</v>
      </c>
      <c r="B104" t="s">
        <v>281</v>
      </c>
      <c r="C104">
        <v>904</v>
      </c>
      <c r="D104" t="s">
        <v>266</v>
      </c>
    </row>
    <row r="105" spans="1:4" x14ac:dyDescent="0.15">
      <c r="A105">
        <v>713</v>
      </c>
      <c r="B105" t="s">
        <v>382</v>
      </c>
      <c r="C105">
        <v>914</v>
      </c>
      <c r="D105" t="s">
        <v>369</v>
      </c>
    </row>
    <row r="106" spans="1:4" x14ac:dyDescent="0.15">
      <c r="A106">
        <v>714</v>
      </c>
      <c r="B106" t="s">
        <v>461</v>
      </c>
      <c r="C106">
        <v>931</v>
      </c>
      <c r="D106" t="s">
        <v>443</v>
      </c>
    </row>
    <row r="107" spans="1:4" x14ac:dyDescent="0.15">
      <c r="A107">
        <v>719</v>
      </c>
      <c r="B107" t="s">
        <v>283</v>
      </c>
      <c r="C107">
        <v>904</v>
      </c>
      <c r="D107" t="s">
        <v>266</v>
      </c>
    </row>
    <row r="108" spans="1:4" x14ac:dyDescent="0.15">
      <c r="A108">
        <v>720</v>
      </c>
      <c r="B108" t="s">
        <v>161</v>
      </c>
      <c r="C108">
        <v>901</v>
      </c>
      <c r="D108" t="s">
        <v>135</v>
      </c>
    </row>
    <row r="109" spans="1:4" x14ac:dyDescent="0.15">
      <c r="A109">
        <v>721</v>
      </c>
      <c r="B109" t="s">
        <v>420</v>
      </c>
      <c r="C109">
        <v>920</v>
      </c>
      <c r="D109" t="s">
        <v>403</v>
      </c>
    </row>
    <row r="110" spans="1:4" x14ac:dyDescent="0.15">
      <c r="A110">
        <v>722</v>
      </c>
      <c r="B110" t="s">
        <v>113</v>
      </c>
      <c r="C110">
        <v>900</v>
      </c>
      <c r="D110" t="s">
        <v>80</v>
      </c>
    </row>
    <row r="111" spans="1:4" x14ac:dyDescent="0.15">
      <c r="A111">
        <v>723</v>
      </c>
      <c r="B111" t="s">
        <v>163</v>
      </c>
      <c r="C111">
        <v>901</v>
      </c>
      <c r="D111" t="s">
        <v>135</v>
      </c>
    </row>
    <row r="112" spans="1:4" x14ac:dyDescent="0.15">
      <c r="A112">
        <v>729</v>
      </c>
      <c r="B112" t="s">
        <v>165</v>
      </c>
      <c r="C112">
        <v>901</v>
      </c>
      <c r="D112" t="s">
        <v>135</v>
      </c>
    </row>
    <row r="113" spans="1:4" x14ac:dyDescent="0.15">
      <c r="A113">
        <v>730</v>
      </c>
      <c r="B113" t="s">
        <v>303</v>
      </c>
      <c r="C113">
        <v>906</v>
      </c>
      <c r="D113" t="s">
        <v>296</v>
      </c>
    </row>
    <row r="114" spans="1:4" x14ac:dyDescent="0.15">
      <c r="A114">
        <v>739</v>
      </c>
      <c r="B114" t="s">
        <v>294</v>
      </c>
      <c r="C114">
        <v>905</v>
      </c>
      <c r="D114" t="s">
        <v>285</v>
      </c>
    </row>
    <row r="115" spans="1:4" x14ac:dyDescent="0.15">
      <c r="A115">
        <v>740</v>
      </c>
      <c r="B115" t="s">
        <v>506</v>
      </c>
      <c r="C115">
        <v>941</v>
      </c>
      <c r="D115" t="s">
        <v>500</v>
      </c>
    </row>
    <row r="116" spans="1:4" x14ac:dyDescent="0.15">
      <c r="A116">
        <v>741</v>
      </c>
      <c r="B116" t="s">
        <v>364</v>
      </c>
      <c r="C116">
        <v>913</v>
      </c>
      <c r="D116" t="s">
        <v>357</v>
      </c>
    </row>
    <row r="117" spans="1:4" x14ac:dyDescent="0.15">
      <c r="A117">
        <v>742</v>
      </c>
      <c r="B117" t="s">
        <v>508</v>
      </c>
      <c r="C117">
        <v>941</v>
      </c>
      <c r="D117" t="s">
        <v>500</v>
      </c>
    </row>
    <row r="118" spans="1:4" x14ac:dyDescent="0.15">
      <c r="A118">
        <v>743</v>
      </c>
      <c r="B118" t="s">
        <v>167</v>
      </c>
      <c r="C118">
        <v>901</v>
      </c>
      <c r="D118" t="s">
        <v>135</v>
      </c>
    </row>
    <row r="119" spans="1:4" x14ac:dyDescent="0.15">
      <c r="A119">
        <v>744</v>
      </c>
      <c r="B119" t="s">
        <v>510</v>
      </c>
      <c r="C119">
        <v>941</v>
      </c>
      <c r="D119" t="s">
        <v>500</v>
      </c>
    </row>
    <row r="120" spans="1:4" x14ac:dyDescent="0.15">
      <c r="A120">
        <v>749</v>
      </c>
      <c r="B120" t="s">
        <v>115</v>
      </c>
      <c r="C120">
        <v>900</v>
      </c>
      <c r="D120" t="s">
        <v>80</v>
      </c>
    </row>
    <row r="121" spans="1:4" x14ac:dyDescent="0.15">
      <c r="A121">
        <v>750</v>
      </c>
      <c r="B121" t="s">
        <v>470</v>
      </c>
      <c r="C121">
        <v>940</v>
      </c>
      <c r="D121" t="s">
        <v>463</v>
      </c>
    </row>
    <row r="122" spans="1:4" x14ac:dyDescent="0.15">
      <c r="A122">
        <v>751</v>
      </c>
      <c r="B122" t="s">
        <v>472</v>
      </c>
      <c r="C122">
        <v>940</v>
      </c>
      <c r="D122" t="s">
        <v>463</v>
      </c>
    </row>
    <row r="123" spans="1:4" x14ac:dyDescent="0.15">
      <c r="A123">
        <v>752</v>
      </c>
      <c r="B123" t="s">
        <v>474</v>
      </c>
      <c r="C123">
        <v>940</v>
      </c>
      <c r="D123" t="s">
        <v>463</v>
      </c>
    </row>
    <row r="124" spans="1:4" x14ac:dyDescent="0.15">
      <c r="A124">
        <v>759</v>
      </c>
      <c r="B124" t="s">
        <v>476</v>
      </c>
      <c r="C124">
        <v>940</v>
      </c>
      <c r="D124" t="s">
        <v>463</v>
      </c>
    </row>
    <row r="125" spans="1:4" x14ac:dyDescent="0.15">
      <c r="A125">
        <v>760</v>
      </c>
      <c r="B125" t="s">
        <v>478</v>
      </c>
      <c r="C125">
        <v>940</v>
      </c>
      <c r="D125" t="s">
        <v>463</v>
      </c>
    </row>
    <row r="126" spans="1:4" x14ac:dyDescent="0.15">
      <c r="A126">
        <v>761</v>
      </c>
      <c r="B126" t="s">
        <v>480</v>
      </c>
      <c r="C126">
        <v>940</v>
      </c>
      <c r="D126" t="s">
        <v>463</v>
      </c>
    </row>
    <row r="127" spans="1:4" x14ac:dyDescent="0.15">
      <c r="A127">
        <v>762</v>
      </c>
      <c r="B127" t="s">
        <v>482</v>
      </c>
      <c r="C127">
        <v>940</v>
      </c>
      <c r="D127" t="s">
        <v>463</v>
      </c>
    </row>
    <row r="128" spans="1:4" x14ac:dyDescent="0.15">
      <c r="A128">
        <v>763</v>
      </c>
      <c r="B128" t="s">
        <v>484</v>
      </c>
      <c r="C128">
        <v>940</v>
      </c>
      <c r="D128" t="s">
        <v>463</v>
      </c>
    </row>
    <row r="129" spans="1:4" x14ac:dyDescent="0.15">
      <c r="A129">
        <v>764</v>
      </c>
      <c r="B129" t="s">
        <v>486</v>
      </c>
      <c r="C129">
        <v>940</v>
      </c>
      <c r="D129" t="s">
        <v>463</v>
      </c>
    </row>
    <row r="130" spans="1:4" x14ac:dyDescent="0.15">
      <c r="A130">
        <v>765</v>
      </c>
      <c r="B130" t="s">
        <v>488</v>
      </c>
      <c r="C130">
        <v>940</v>
      </c>
      <c r="D130" t="s">
        <v>463</v>
      </c>
    </row>
    <row r="131" spans="1:4" x14ac:dyDescent="0.15">
      <c r="A131">
        <v>766</v>
      </c>
      <c r="B131" t="s">
        <v>490</v>
      </c>
      <c r="C131">
        <v>940</v>
      </c>
      <c r="D131" t="s">
        <v>463</v>
      </c>
    </row>
    <row r="132" spans="1:4" x14ac:dyDescent="0.15">
      <c r="A132">
        <v>767</v>
      </c>
      <c r="B132" t="s">
        <v>496</v>
      </c>
      <c r="C132">
        <v>940</v>
      </c>
      <c r="D132" t="s">
        <v>463</v>
      </c>
    </row>
    <row r="133" spans="1:4" x14ac:dyDescent="0.15">
      <c r="A133">
        <v>769</v>
      </c>
      <c r="B133" t="s">
        <v>498</v>
      </c>
      <c r="C133">
        <v>940</v>
      </c>
      <c r="D133" t="s">
        <v>463</v>
      </c>
    </row>
    <row r="134" spans="1:4" x14ac:dyDescent="0.15">
      <c r="A134">
        <v>770</v>
      </c>
      <c r="B134" t="s">
        <v>117</v>
      </c>
      <c r="C134">
        <v>900</v>
      </c>
      <c r="D134" t="s">
        <v>80</v>
      </c>
    </row>
    <row r="135" spans="1:4" x14ac:dyDescent="0.15">
      <c r="A135">
        <v>771</v>
      </c>
      <c r="B135" t="s">
        <v>119</v>
      </c>
      <c r="C135">
        <v>900</v>
      </c>
      <c r="D135" t="s">
        <v>80</v>
      </c>
    </row>
    <row r="136" spans="1:4" x14ac:dyDescent="0.15">
      <c r="A136">
        <v>772</v>
      </c>
      <c r="B136" t="s">
        <v>430</v>
      </c>
      <c r="C136">
        <v>921</v>
      </c>
      <c r="D136" t="s">
        <v>422</v>
      </c>
    </row>
    <row r="137" spans="1:4" x14ac:dyDescent="0.15">
      <c r="A137">
        <v>779</v>
      </c>
      <c r="B137" t="s">
        <v>121</v>
      </c>
      <c r="C137">
        <v>900</v>
      </c>
      <c r="D137" t="s">
        <v>80</v>
      </c>
    </row>
    <row r="138" spans="1:4" x14ac:dyDescent="0.15">
      <c r="A138">
        <v>780</v>
      </c>
      <c r="B138" t="s">
        <v>169</v>
      </c>
      <c r="C138">
        <v>901</v>
      </c>
      <c r="D138" t="s">
        <v>135</v>
      </c>
    </row>
    <row r="139" spans="1:4" x14ac:dyDescent="0.15">
      <c r="A139">
        <v>781</v>
      </c>
      <c r="B139" t="s">
        <v>367</v>
      </c>
      <c r="C139">
        <v>913</v>
      </c>
      <c r="D139" t="s">
        <v>357</v>
      </c>
    </row>
    <row r="140" spans="1:4" x14ac:dyDescent="0.15">
      <c r="A140">
        <v>782</v>
      </c>
      <c r="B140" t="s">
        <v>171</v>
      </c>
      <c r="C140">
        <v>901</v>
      </c>
      <c r="D140" t="s">
        <v>135</v>
      </c>
    </row>
    <row r="141" spans="1:4" x14ac:dyDescent="0.15">
      <c r="A141">
        <v>783</v>
      </c>
      <c r="B141" t="s">
        <v>517</v>
      </c>
      <c r="C141">
        <v>942</v>
      </c>
      <c r="D141" t="s">
        <v>512</v>
      </c>
    </row>
    <row r="142" spans="1:4" x14ac:dyDescent="0.15">
      <c r="A142">
        <v>789</v>
      </c>
      <c r="B142" t="s">
        <v>123</v>
      </c>
      <c r="C142">
        <v>900</v>
      </c>
      <c r="D142" t="s">
        <v>80</v>
      </c>
    </row>
    <row r="143" spans="1:4" x14ac:dyDescent="0.15">
      <c r="A143">
        <v>799</v>
      </c>
      <c r="B143" t="s">
        <v>125</v>
      </c>
      <c r="C143">
        <v>900</v>
      </c>
      <c r="D143" t="s">
        <v>80</v>
      </c>
    </row>
    <row r="144" spans="1:4" x14ac:dyDescent="0.15">
      <c r="A144">
        <v>820</v>
      </c>
      <c r="B144" t="s">
        <v>104</v>
      </c>
      <c r="C144">
        <v>900</v>
      </c>
      <c r="D144" t="s">
        <v>80</v>
      </c>
    </row>
    <row r="145" spans="1:4" x14ac:dyDescent="0.15">
      <c r="A145">
        <v>826</v>
      </c>
      <c r="B145" t="s">
        <v>106</v>
      </c>
      <c r="C145">
        <v>900</v>
      </c>
      <c r="D145" t="s">
        <v>80</v>
      </c>
    </row>
    <row r="146" spans="1:4" x14ac:dyDescent="0.15">
      <c r="A146">
        <v>827</v>
      </c>
      <c r="B146" t="s">
        <v>128</v>
      </c>
      <c r="C146">
        <v>900</v>
      </c>
      <c r="D146" t="s">
        <v>80</v>
      </c>
    </row>
    <row r="147" spans="1:4" x14ac:dyDescent="0.15">
      <c r="A147">
        <v>828</v>
      </c>
      <c r="B147" t="s">
        <v>108</v>
      </c>
      <c r="C147">
        <v>900</v>
      </c>
      <c r="D147" t="s">
        <v>80</v>
      </c>
    </row>
    <row r="148" spans="1:4" x14ac:dyDescent="0.15">
      <c r="A148">
        <v>829</v>
      </c>
      <c r="B148" t="s">
        <v>130</v>
      </c>
      <c r="C148">
        <v>900</v>
      </c>
      <c r="D148" t="s">
        <v>80</v>
      </c>
    </row>
    <row r="149" spans="1:4" x14ac:dyDescent="0.15">
      <c r="A149">
        <v>850</v>
      </c>
      <c r="B149" t="s">
        <v>132</v>
      </c>
      <c r="C149">
        <v>900</v>
      </c>
      <c r="D149" t="s">
        <v>80</v>
      </c>
    </row>
    <row r="150" spans="1:4" x14ac:dyDescent="0.15">
      <c r="A150">
        <v>6010</v>
      </c>
      <c r="B150" t="s">
        <v>313</v>
      </c>
      <c r="C150">
        <v>907</v>
      </c>
      <c r="D150" t="s">
        <v>305</v>
      </c>
    </row>
    <row r="151" spans="1:4" x14ac:dyDescent="0.15">
      <c r="A151">
        <v>6011</v>
      </c>
      <c r="B151" t="s">
        <v>326</v>
      </c>
      <c r="C151">
        <v>910</v>
      </c>
      <c r="D151" t="s">
        <v>317</v>
      </c>
    </row>
    <row r="152" spans="1:4" x14ac:dyDescent="0.15">
      <c r="A152">
        <v>6050</v>
      </c>
      <c r="B152" t="s">
        <v>256</v>
      </c>
      <c r="C152">
        <v>903</v>
      </c>
      <c r="D152" t="s">
        <v>242</v>
      </c>
    </row>
    <row r="153" spans="1:4" x14ac:dyDescent="0.15">
      <c r="A153">
        <v>6051</v>
      </c>
      <c r="B153" t="s">
        <v>258</v>
      </c>
      <c r="C153">
        <v>903</v>
      </c>
      <c r="D153" t="s">
        <v>242</v>
      </c>
    </row>
    <row r="154" spans="1:4" x14ac:dyDescent="0.15">
      <c r="A154">
        <v>6080</v>
      </c>
      <c r="B154" t="s">
        <v>188</v>
      </c>
      <c r="C154">
        <v>902</v>
      </c>
      <c r="D154" t="s">
        <v>177</v>
      </c>
    </row>
    <row r="155" spans="1:4" x14ac:dyDescent="0.15">
      <c r="A155">
        <v>6081</v>
      </c>
      <c r="B155" t="s">
        <v>190</v>
      </c>
      <c r="C155">
        <v>902</v>
      </c>
      <c r="D155" t="s">
        <v>177</v>
      </c>
    </row>
    <row r="156" spans="1:4" x14ac:dyDescent="0.15">
      <c r="A156">
        <v>6082</v>
      </c>
      <c r="B156" t="s">
        <v>192</v>
      </c>
      <c r="C156">
        <v>902</v>
      </c>
      <c r="D156" t="s">
        <v>177</v>
      </c>
    </row>
    <row r="157" spans="1:4" x14ac:dyDescent="0.15">
      <c r="A157">
        <v>6260</v>
      </c>
      <c r="B157" t="s">
        <v>218</v>
      </c>
      <c r="C157">
        <v>902</v>
      </c>
      <c r="D157" t="s">
        <v>177</v>
      </c>
    </row>
    <row r="158" spans="1:4" x14ac:dyDescent="0.15">
      <c r="A158">
        <v>6261</v>
      </c>
      <c r="B158" t="s">
        <v>220</v>
      </c>
      <c r="C158">
        <v>902</v>
      </c>
      <c r="D158" t="s">
        <v>177</v>
      </c>
    </row>
    <row r="159" spans="1:4" x14ac:dyDescent="0.15">
      <c r="A159">
        <v>6262</v>
      </c>
      <c r="B159" t="s">
        <v>222</v>
      </c>
      <c r="C159">
        <v>902</v>
      </c>
      <c r="D159" t="s">
        <v>177</v>
      </c>
    </row>
    <row r="160" spans="1:4" x14ac:dyDescent="0.15">
      <c r="A160">
        <v>6263</v>
      </c>
      <c r="B160" t="s">
        <v>224</v>
      </c>
      <c r="C160">
        <v>902</v>
      </c>
      <c r="D160" t="s">
        <v>177</v>
      </c>
    </row>
    <row r="161" spans="1:4" x14ac:dyDescent="0.15">
      <c r="A161">
        <v>6270</v>
      </c>
      <c r="B161" t="s">
        <v>228</v>
      </c>
      <c r="C161">
        <v>902</v>
      </c>
      <c r="D161" t="s">
        <v>177</v>
      </c>
    </row>
    <row r="162" spans="1:4" x14ac:dyDescent="0.15">
      <c r="A162">
        <v>6271</v>
      </c>
      <c r="B162" t="s">
        <v>230</v>
      </c>
      <c r="C162">
        <v>902</v>
      </c>
      <c r="D162" t="s">
        <v>177</v>
      </c>
    </row>
    <row r="163" spans="1:4" x14ac:dyDescent="0.15">
      <c r="A163">
        <v>6272</v>
      </c>
      <c r="B163" t="s">
        <v>232</v>
      </c>
      <c r="C163">
        <v>902</v>
      </c>
      <c r="D163" t="s">
        <v>177</v>
      </c>
    </row>
    <row r="164" spans="1:4" x14ac:dyDescent="0.15">
      <c r="A164">
        <v>6280</v>
      </c>
      <c r="B164" t="s">
        <v>330</v>
      </c>
      <c r="C164">
        <v>910</v>
      </c>
      <c r="D164" t="s">
        <v>317</v>
      </c>
    </row>
    <row r="165" spans="1:4" x14ac:dyDescent="0.15">
      <c r="A165">
        <v>6281</v>
      </c>
      <c r="B165" t="s">
        <v>332</v>
      </c>
      <c r="C165">
        <v>910</v>
      </c>
      <c r="D165" t="s">
        <v>317</v>
      </c>
    </row>
    <row r="166" spans="1:4" x14ac:dyDescent="0.15">
      <c r="A166">
        <v>7110</v>
      </c>
      <c r="B166" t="s">
        <v>380</v>
      </c>
      <c r="C166">
        <v>914</v>
      </c>
      <c r="D166" t="s">
        <v>369</v>
      </c>
    </row>
    <row r="167" spans="1:4" x14ac:dyDescent="0.15">
      <c r="A167">
        <v>7111</v>
      </c>
      <c r="B167" t="s">
        <v>279</v>
      </c>
      <c r="C167">
        <v>904</v>
      </c>
      <c r="D167" t="s">
        <v>266</v>
      </c>
    </row>
    <row r="168" spans="1:4" x14ac:dyDescent="0.15">
      <c r="A168">
        <v>7660</v>
      </c>
      <c r="B168" t="s">
        <v>492</v>
      </c>
      <c r="C168">
        <v>940</v>
      </c>
      <c r="D168" t="s">
        <v>463</v>
      </c>
    </row>
    <row r="169" spans="1:4" x14ac:dyDescent="0.15">
      <c r="A169">
        <v>7661</v>
      </c>
      <c r="B169" t="s">
        <v>494</v>
      </c>
      <c r="C169">
        <v>940</v>
      </c>
      <c r="D169" t="s">
        <v>463</v>
      </c>
    </row>
    <row r="170" spans="1:4" x14ac:dyDescent="0.15">
      <c r="A170">
        <v>7820</v>
      </c>
      <c r="B170" t="s">
        <v>173</v>
      </c>
      <c r="C170">
        <v>901</v>
      </c>
      <c r="D170" t="s">
        <v>135</v>
      </c>
    </row>
    <row r="171" spans="1:4" x14ac:dyDescent="0.15">
      <c r="A171">
        <v>7821</v>
      </c>
      <c r="B171" t="s">
        <v>175</v>
      </c>
      <c r="C171">
        <v>901</v>
      </c>
      <c r="D171" t="s">
        <v>135</v>
      </c>
    </row>
  </sheetData>
  <pageMargins left="0.75" right="0.75" top="1" bottom="1" header="0.5" footer="0.5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AM17"/>
  <sheetViews>
    <sheetView workbookViewId="0"/>
  </sheetViews>
  <sheetFormatPr defaultRowHeight="13.5" x14ac:dyDescent="0.15"/>
  <sheetData>
    <row r="1" spans="1:39" x14ac:dyDescent="0.15">
      <c r="A1" t="s">
        <v>697</v>
      </c>
      <c r="B1" t="s">
        <v>698</v>
      </c>
      <c r="C1" t="s">
        <v>699</v>
      </c>
      <c r="D1" t="s">
        <v>700</v>
      </c>
      <c r="E1" t="s">
        <v>701</v>
      </c>
      <c r="F1" t="s">
        <v>702</v>
      </c>
      <c r="G1" t="s">
        <v>703</v>
      </c>
      <c r="H1" t="s">
        <v>704</v>
      </c>
      <c r="I1" t="s">
        <v>705</v>
      </c>
      <c r="J1" t="s">
        <v>706</v>
      </c>
      <c r="K1" t="s">
        <v>707</v>
      </c>
      <c r="L1" t="s">
        <v>708</v>
      </c>
      <c r="M1" t="s">
        <v>709</v>
      </c>
      <c r="N1" t="s">
        <v>710</v>
      </c>
      <c r="O1" t="s">
        <v>711</v>
      </c>
      <c r="P1" t="s">
        <v>712</v>
      </c>
      <c r="Q1" t="s">
        <v>713</v>
      </c>
      <c r="R1" t="s">
        <v>714</v>
      </c>
      <c r="S1" t="s">
        <v>715</v>
      </c>
      <c r="T1" t="s">
        <v>716</v>
      </c>
      <c r="U1" t="s">
        <v>717</v>
      </c>
      <c r="V1" t="s">
        <v>718</v>
      </c>
      <c r="W1" t="s">
        <v>719</v>
      </c>
      <c r="X1" t="s">
        <v>720</v>
      </c>
      <c r="Y1" t="s">
        <v>721</v>
      </c>
      <c r="Z1" t="s">
        <v>722</v>
      </c>
      <c r="AA1" t="s">
        <v>723</v>
      </c>
      <c r="AB1" t="s">
        <v>724</v>
      </c>
      <c r="AC1" t="s">
        <v>725</v>
      </c>
      <c r="AD1" t="s">
        <v>726</v>
      </c>
      <c r="AE1" t="s">
        <v>727</v>
      </c>
      <c r="AF1" t="s">
        <v>728</v>
      </c>
      <c r="AG1" t="s">
        <v>729</v>
      </c>
      <c r="AH1" t="s">
        <v>730</v>
      </c>
      <c r="AI1" t="s">
        <v>731</v>
      </c>
      <c r="AJ1" t="s">
        <v>732</v>
      </c>
      <c r="AK1" t="s">
        <v>733</v>
      </c>
      <c r="AL1" t="s">
        <v>734</v>
      </c>
      <c r="AM1" t="s">
        <v>735</v>
      </c>
    </row>
    <row r="2" spans="1:39" x14ac:dyDescent="0.15">
      <c r="A2" t="s">
        <v>10</v>
      </c>
      <c r="B2" t="s">
        <v>21</v>
      </c>
      <c r="C2" t="s">
        <v>16</v>
      </c>
      <c r="D2" t="s">
        <v>18</v>
      </c>
      <c r="E2" t="s">
        <v>19</v>
      </c>
      <c r="F2" t="s">
        <v>32</v>
      </c>
      <c r="G2" t="s">
        <v>31</v>
      </c>
      <c r="H2" t="s">
        <v>17</v>
      </c>
      <c r="I2" t="s">
        <v>22</v>
      </c>
      <c r="J2" t="s">
        <v>736</v>
      </c>
      <c r="K2" t="s">
        <v>20</v>
      </c>
      <c r="L2" t="s">
        <v>34</v>
      </c>
      <c r="M2" t="s">
        <v>25</v>
      </c>
      <c r="N2" t="s">
        <v>28</v>
      </c>
      <c r="O2" t="s">
        <v>30</v>
      </c>
      <c r="P2" t="s">
        <v>26</v>
      </c>
      <c r="Q2" t="s">
        <v>23</v>
      </c>
      <c r="R2" t="s">
        <v>24</v>
      </c>
      <c r="S2" t="s">
        <v>29</v>
      </c>
      <c r="T2" t="s">
        <v>27</v>
      </c>
      <c r="U2" t="s">
        <v>33</v>
      </c>
      <c r="V2" t="s">
        <v>35</v>
      </c>
      <c r="W2" t="s">
        <v>8</v>
      </c>
      <c r="X2" t="s">
        <v>737</v>
      </c>
      <c r="Y2" t="s">
        <v>738</v>
      </c>
      <c r="Z2" t="s">
        <v>739</v>
      </c>
      <c r="AA2" t="s">
        <v>740</v>
      </c>
      <c r="AB2" t="s">
        <v>741</v>
      </c>
      <c r="AC2" t="s">
        <v>742</v>
      </c>
      <c r="AD2" t="s">
        <v>743</v>
      </c>
      <c r="AE2" t="s">
        <v>744</v>
      </c>
      <c r="AF2" t="s">
        <v>745</v>
      </c>
      <c r="AG2" t="s">
        <v>12</v>
      </c>
      <c r="AH2" t="s">
        <v>13</v>
      </c>
      <c r="AI2" t="s">
        <v>11</v>
      </c>
      <c r="AJ2" t="s">
        <v>746</v>
      </c>
      <c r="AK2" t="s">
        <v>15</v>
      </c>
      <c r="AL2" t="s">
        <v>14</v>
      </c>
      <c r="AM2" t="s">
        <v>9</v>
      </c>
    </row>
    <row r="3" spans="1:39" x14ac:dyDescent="0.15">
      <c r="A3" t="s">
        <v>747</v>
      </c>
      <c r="B3" t="s">
        <v>748</v>
      </c>
      <c r="C3" t="s">
        <v>749</v>
      </c>
      <c r="D3" t="s">
        <v>750</v>
      </c>
      <c r="E3" t="s">
        <v>751</v>
      </c>
      <c r="F3" t="s">
        <v>752</v>
      </c>
      <c r="G3" t="s">
        <v>753</v>
      </c>
      <c r="H3" t="s">
        <v>754</v>
      </c>
      <c r="I3" t="s">
        <v>755</v>
      </c>
      <c r="J3" t="s">
        <v>756</v>
      </c>
      <c r="K3" t="s">
        <v>757</v>
      </c>
      <c r="L3" t="s">
        <v>758</v>
      </c>
      <c r="M3" t="s">
        <v>759</v>
      </c>
      <c r="N3" t="s">
        <v>760</v>
      </c>
      <c r="O3" t="s">
        <v>761</v>
      </c>
      <c r="P3" t="s">
        <v>762</v>
      </c>
      <c r="Q3" t="s">
        <v>763</v>
      </c>
      <c r="R3" t="s">
        <v>764</v>
      </c>
      <c r="S3" t="s">
        <v>765</v>
      </c>
      <c r="T3" t="s">
        <v>766</v>
      </c>
      <c r="U3" t="s">
        <v>767</v>
      </c>
      <c r="V3" t="s">
        <v>768</v>
      </c>
      <c r="W3" t="s">
        <v>769</v>
      </c>
      <c r="X3" t="s">
        <v>770</v>
      </c>
      <c r="Y3" t="s">
        <v>771</v>
      </c>
      <c r="Z3" t="s">
        <v>772</v>
      </c>
      <c r="AA3" t="s">
        <v>773</v>
      </c>
      <c r="AB3" t="s">
        <v>774</v>
      </c>
      <c r="AC3" t="s">
        <v>775</v>
      </c>
      <c r="AD3" t="s">
        <v>776</v>
      </c>
      <c r="AE3" t="s">
        <v>777</v>
      </c>
      <c r="AF3" t="s">
        <v>778</v>
      </c>
      <c r="AG3" t="s">
        <v>779</v>
      </c>
      <c r="AH3" t="s">
        <v>780</v>
      </c>
      <c r="AI3" t="s">
        <v>781</v>
      </c>
      <c r="AJ3" t="s">
        <v>782</v>
      </c>
      <c r="AK3" t="s">
        <v>783</v>
      </c>
      <c r="AL3" t="s">
        <v>784</v>
      </c>
      <c r="AM3" t="s">
        <v>785</v>
      </c>
    </row>
    <row r="4" spans="1:39" x14ac:dyDescent="0.15">
      <c r="A4" t="s">
        <v>786</v>
      </c>
      <c r="B4" t="s">
        <v>787</v>
      </c>
      <c r="C4" t="s">
        <v>788</v>
      </c>
      <c r="D4" t="s">
        <v>789</v>
      </c>
      <c r="E4" t="s">
        <v>790</v>
      </c>
      <c r="F4" t="s">
        <v>791</v>
      </c>
      <c r="G4" t="s">
        <v>792</v>
      </c>
      <c r="H4" t="s">
        <v>793</v>
      </c>
      <c r="I4" t="s">
        <v>794</v>
      </c>
      <c r="J4" t="s">
        <v>795</v>
      </c>
      <c r="K4" t="s">
        <v>796</v>
      </c>
      <c r="L4" t="s">
        <v>797</v>
      </c>
      <c r="M4" t="s">
        <v>798</v>
      </c>
      <c r="N4" t="s">
        <v>799</v>
      </c>
      <c r="O4" t="s">
        <v>800</v>
      </c>
      <c r="P4" t="s">
        <v>801</v>
      </c>
      <c r="Q4" t="s">
        <v>802</v>
      </c>
      <c r="R4" t="s">
        <v>803</v>
      </c>
      <c r="S4" t="s">
        <v>804</v>
      </c>
      <c r="T4" t="s">
        <v>805</v>
      </c>
      <c r="U4" t="s">
        <v>806</v>
      </c>
      <c r="V4" t="s">
        <v>807</v>
      </c>
      <c r="W4" t="s">
        <v>808</v>
      </c>
      <c r="X4" t="s">
        <v>809</v>
      </c>
      <c r="Y4" t="s">
        <v>810</v>
      </c>
      <c r="Z4" t="s">
        <v>811</v>
      </c>
      <c r="AA4" t="s">
        <v>812</v>
      </c>
      <c r="AB4" t="s">
        <v>813</v>
      </c>
      <c r="AC4" t="s">
        <v>814</v>
      </c>
      <c r="AD4" t="s">
        <v>815</v>
      </c>
      <c r="AE4" t="s">
        <v>816</v>
      </c>
      <c r="AF4" t="s">
        <v>817</v>
      </c>
      <c r="AG4" t="s">
        <v>818</v>
      </c>
      <c r="AI4" t="s">
        <v>819</v>
      </c>
      <c r="AK4" t="s">
        <v>820</v>
      </c>
      <c r="AL4" t="s">
        <v>821</v>
      </c>
      <c r="AM4" t="s">
        <v>822</v>
      </c>
    </row>
    <row r="5" spans="1:39" x14ac:dyDescent="0.15">
      <c r="A5" t="s">
        <v>823</v>
      </c>
      <c r="B5" t="s">
        <v>824</v>
      </c>
      <c r="C5" t="s">
        <v>825</v>
      </c>
      <c r="D5" t="s">
        <v>826</v>
      </c>
      <c r="E5" t="s">
        <v>827</v>
      </c>
      <c r="F5" t="s">
        <v>828</v>
      </c>
      <c r="G5" t="s">
        <v>829</v>
      </c>
      <c r="H5" t="s">
        <v>830</v>
      </c>
      <c r="I5" t="s">
        <v>831</v>
      </c>
      <c r="J5" t="s">
        <v>832</v>
      </c>
      <c r="K5" t="s">
        <v>833</v>
      </c>
      <c r="L5" t="s">
        <v>834</v>
      </c>
      <c r="M5" t="s">
        <v>835</v>
      </c>
      <c r="N5" t="s">
        <v>836</v>
      </c>
      <c r="O5" t="s">
        <v>837</v>
      </c>
      <c r="P5" t="s">
        <v>838</v>
      </c>
      <c r="Q5" t="s">
        <v>839</v>
      </c>
      <c r="R5" t="s">
        <v>840</v>
      </c>
      <c r="S5" t="s">
        <v>841</v>
      </c>
      <c r="T5" t="s">
        <v>842</v>
      </c>
      <c r="U5" t="s">
        <v>843</v>
      </c>
      <c r="V5" t="s">
        <v>844</v>
      </c>
      <c r="W5" t="s">
        <v>845</v>
      </c>
      <c r="X5" t="s">
        <v>846</v>
      </c>
      <c r="Y5" t="s">
        <v>847</v>
      </c>
      <c r="Z5" t="s">
        <v>848</v>
      </c>
      <c r="AA5" t="s">
        <v>849</v>
      </c>
      <c r="AB5" t="s">
        <v>850</v>
      </c>
      <c r="AC5" t="s">
        <v>851</v>
      </c>
      <c r="AD5" t="s">
        <v>852</v>
      </c>
      <c r="AE5" t="s">
        <v>853</v>
      </c>
      <c r="AF5" t="s">
        <v>854</v>
      </c>
      <c r="AG5" t="s">
        <v>855</v>
      </c>
      <c r="AI5" t="s">
        <v>856</v>
      </c>
      <c r="AK5" t="s">
        <v>857</v>
      </c>
      <c r="AL5" t="s">
        <v>858</v>
      </c>
      <c r="AM5" t="s">
        <v>859</v>
      </c>
    </row>
    <row r="6" spans="1:39" x14ac:dyDescent="0.15">
      <c r="A6" t="s">
        <v>860</v>
      </c>
      <c r="B6" t="s">
        <v>861</v>
      </c>
      <c r="C6" t="s">
        <v>862</v>
      </c>
      <c r="D6" t="s">
        <v>863</v>
      </c>
      <c r="E6" t="s">
        <v>864</v>
      </c>
      <c r="F6" t="s">
        <v>865</v>
      </c>
      <c r="G6" t="s">
        <v>866</v>
      </c>
      <c r="H6" t="s">
        <v>867</v>
      </c>
      <c r="I6" t="s">
        <v>868</v>
      </c>
      <c r="J6" t="s">
        <v>869</v>
      </c>
      <c r="K6" t="s">
        <v>870</v>
      </c>
      <c r="L6" t="s">
        <v>871</v>
      </c>
      <c r="M6" t="s">
        <v>872</v>
      </c>
      <c r="N6" t="s">
        <v>873</v>
      </c>
      <c r="O6" t="s">
        <v>874</v>
      </c>
      <c r="P6" t="s">
        <v>875</v>
      </c>
      <c r="Q6" t="s">
        <v>876</v>
      </c>
      <c r="R6" t="s">
        <v>877</v>
      </c>
      <c r="S6" t="s">
        <v>878</v>
      </c>
      <c r="T6" t="s">
        <v>879</v>
      </c>
      <c r="U6" t="s">
        <v>880</v>
      </c>
      <c r="V6" t="s">
        <v>881</v>
      </c>
      <c r="W6" t="s">
        <v>882</v>
      </c>
      <c r="X6" t="s">
        <v>883</v>
      </c>
      <c r="Y6" t="s">
        <v>884</v>
      </c>
      <c r="Z6" t="s">
        <v>885</v>
      </c>
      <c r="AA6" t="s">
        <v>886</v>
      </c>
      <c r="AB6" t="s">
        <v>887</v>
      </c>
      <c r="AC6" t="s">
        <v>888</v>
      </c>
      <c r="AD6" t="s">
        <v>889</v>
      </c>
      <c r="AE6" t="s">
        <v>890</v>
      </c>
      <c r="AF6" t="s">
        <v>891</v>
      </c>
      <c r="AG6" t="s">
        <v>892</v>
      </c>
      <c r="AI6" t="s">
        <v>893</v>
      </c>
      <c r="AK6" t="s">
        <v>894</v>
      </c>
      <c r="AL6" t="s">
        <v>895</v>
      </c>
      <c r="AM6" t="s">
        <v>896</v>
      </c>
    </row>
    <row r="7" spans="1:39" x14ac:dyDescent="0.15">
      <c r="A7" t="s">
        <v>897</v>
      </c>
      <c r="B7" t="s">
        <v>898</v>
      </c>
      <c r="C7" t="s">
        <v>899</v>
      </c>
      <c r="D7" t="s">
        <v>900</v>
      </c>
      <c r="E7" t="s">
        <v>901</v>
      </c>
      <c r="F7" t="s">
        <v>902</v>
      </c>
      <c r="G7" t="s">
        <v>903</v>
      </c>
      <c r="H7" t="s">
        <v>904</v>
      </c>
      <c r="I7" t="s">
        <v>905</v>
      </c>
      <c r="J7" t="s">
        <v>906</v>
      </c>
      <c r="K7" t="s">
        <v>907</v>
      </c>
      <c r="L7" t="s">
        <v>908</v>
      </c>
      <c r="M7" t="s">
        <v>909</v>
      </c>
      <c r="N7" t="s">
        <v>910</v>
      </c>
      <c r="O7" t="s">
        <v>911</v>
      </c>
      <c r="P7" t="s">
        <v>912</v>
      </c>
      <c r="Q7" t="s">
        <v>913</v>
      </c>
      <c r="R7" t="s">
        <v>914</v>
      </c>
      <c r="S7" t="s">
        <v>915</v>
      </c>
      <c r="T7" t="s">
        <v>916</v>
      </c>
      <c r="U7" t="s">
        <v>917</v>
      </c>
      <c r="V7" t="s">
        <v>918</v>
      </c>
      <c r="W7" t="s">
        <v>919</v>
      </c>
      <c r="X7" t="s">
        <v>920</v>
      </c>
      <c r="Y7" t="s">
        <v>921</v>
      </c>
      <c r="Z7" t="s">
        <v>922</v>
      </c>
      <c r="AA7" t="s">
        <v>923</v>
      </c>
      <c r="AB7" t="s">
        <v>924</v>
      </c>
      <c r="AC7" t="s">
        <v>925</v>
      </c>
      <c r="AD7" t="s">
        <v>926</v>
      </c>
      <c r="AE7" t="s">
        <v>927</v>
      </c>
      <c r="AF7" t="s">
        <v>928</v>
      </c>
      <c r="AG7" t="s">
        <v>929</v>
      </c>
      <c r="AI7" t="s">
        <v>930</v>
      </c>
      <c r="AK7" t="s">
        <v>931</v>
      </c>
      <c r="AL7" t="s">
        <v>932</v>
      </c>
      <c r="AM7" t="s">
        <v>933</v>
      </c>
    </row>
    <row r="8" spans="1:39" x14ac:dyDescent="0.15">
      <c r="A8" t="s">
        <v>934</v>
      </c>
      <c r="B8" t="s">
        <v>935</v>
      </c>
      <c r="D8" t="s">
        <v>936</v>
      </c>
      <c r="E8" t="s">
        <v>937</v>
      </c>
      <c r="F8" t="s">
        <v>938</v>
      </c>
      <c r="G8" t="s">
        <v>939</v>
      </c>
      <c r="H8" t="s">
        <v>940</v>
      </c>
      <c r="I8" t="s">
        <v>941</v>
      </c>
      <c r="K8" t="s">
        <v>942</v>
      </c>
      <c r="L8" t="s">
        <v>943</v>
      </c>
      <c r="M8" t="s">
        <v>944</v>
      </c>
      <c r="N8" t="s">
        <v>945</v>
      </c>
      <c r="O8" t="s">
        <v>946</v>
      </c>
      <c r="P8" t="s">
        <v>947</v>
      </c>
      <c r="Q8" t="s">
        <v>948</v>
      </c>
      <c r="R8" t="s">
        <v>949</v>
      </c>
      <c r="S8" t="s">
        <v>950</v>
      </c>
      <c r="U8" t="s">
        <v>951</v>
      </c>
      <c r="W8" t="s">
        <v>952</v>
      </c>
      <c r="Y8" t="s">
        <v>953</v>
      </c>
      <c r="Z8" t="s">
        <v>954</v>
      </c>
      <c r="AA8" t="s">
        <v>955</v>
      </c>
      <c r="AC8" t="s">
        <v>956</v>
      </c>
      <c r="AD8" t="s">
        <v>957</v>
      </c>
      <c r="AE8" t="s">
        <v>958</v>
      </c>
      <c r="AK8" t="s">
        <v>959</v>
      </c>
      <c r="AL8" t="s">
        <v>960</v>
      </c>
      <c r="AM8" t="s">
        <v>961</v>
      </c>
    </row>
    <row r="9" spans="1:39" x14ac:dyDescent="0.15">
      <c r="A9" t="s">
        <v>962</v>
      </c>
      <c r="B9" t="s">
        <v>963</v>
      </c>
      <c r="D9" t="s">
        <v>964</v>
      </c>
      <c r="E9" t="s">
        <v>965</v>
      </c>
      <c r="F9" t="s">
        <v>966</v>
      </c>
      <c r="G9" t="s">
        <v>967</v>
      </c>
      <c r="H9" t="s">
        <v>968</v>
      </c>
      <c r="I9" t="s">
        <v>969</v>
      </c>
      <c r="K9" t="s">
        <v>970</v>
      </c>
      <c r="L9" t="s">
        <v>971</v>
      </c>
      <c r="M9" t="s">
        <v>972</v>
      </c>
      <c r="N9" t="s">
        <v>973</v>
      </c>
      <c r="O9" t="s">
        <v>974</v>
      </c>
      <c r="P9" t="s">
        <v>975</v>
      </c>
      <c r="Q9" t="s">
        <v>976</v>
      </c>
      <c r="R9" t="s">
        <v>977</v>
      </c>
      <c r="S9" t="s">
        <v>978</v>
      </c>
      <c r="U9" t="s">
        <v>979</v>
      </c>
      <c r="W9" t="s">
        <v>980</v>
      </c>
      <c r="Y9" t="s">
        <v>981</v>
      </c>
      <c r="Z9" t="s">
        <v>982</v>
      </c>
      <c r="AA9" t="s">
        <v>983</v>
      </c>
      <c r="AC9" t="s">
        <v>984</v>
      </c>
      <c r="AD9" t="s">
        <v>985</v>
      </c>
      <c r="AE9" t="s">
        <v>986</v>
      </c>
      <c r="AK9" t="s">
        <v>987</v>
      </c>
      <c r="AL9" t="s">
        <v>988</v>
      </c>
      <c r="AM9" t="s">
        <v>989</v>
      </c>
    </row>
    <row r="10" spans="1:39" x14ac:dyDescent="0.15">
      <c r="A10" t="s">
        <v>990</v>
      </c>
      <c r="D10" t="s">
        <v>991</v>
      </c>
      <c r="E10" t="s">
        <v>992</v>
      </c>
      <c r="F10" t="s">
        <v>993</v>
      </c>
      <c r="G10" t="s">
        <v>994</v>
      </c>
      <c r="I10" t="s">
        <v>995</v>
      </c>
      <c r="L10" t="s">
        <v>996</v>
      </c>
      <c r="M10" t="s">
        <v>997</v>
      </c>
      <c r="N10" t="s">
        <v>998</v>
      </c>
      <c r="R10" t="s">
        <v>999</v>
      </c>
      <c r="S10" t="s">
        <v>1000</v>
      </c>
      <c r="Y10" t="s">
        <v>1001</v>
      </c>
      <c r="Z10" t="s">
        <v>1002</v>
      </c>
      <c r="AL10" t="s">
        <v>1003</v>
      </c>
      <c r="AM10" t="s">
        <v>1004</v>
      </c>
    </row>
    <row r="11" spans="1:39" x14ac:dyDescent="0.15">
      <c r="A11" t="s">
        <v>1005</v>
      </c>
      <c r="D11" t="s">
        <v>1006</v>
      </c>
      <c r="E11" t="s">
        <v>1007</v>
      </c>
      <c r="F11" t="s">
        <v>1008</v>
      </c>
      <c r="G11" t="s">
        <v>1009</v>
      </c>
      <c r="I11" t="s">
        <v>1010</v>
      </c>
      <c r="L11" t="s">
        <v>1011</v>
      </c>
      <c r="M11" t="s">
        <v>1012</v>
      </c>
      <c r="N11" t="s">
        <v>1013</v>
      </c>
      <c r="R11" t="s">
        <v>1014</v>
      </c>
      <c r="S11" t="s">
        <v>1015</v>
      </c>
      <c r="Y11" t="s">
        <v>1016</v>
      </c>
      <c r="Z11" t="s">
        <v>1017</v>
      </c>
      <c r="AL11" t="s">
        <v>1018</v>
      </c>
      <c r="AM11" t="s">
        <v>1019</v>
      </c>
    </row>
    <row r="12" spans="1:39" x14ac:dyDescent="0.15">
      <c r="D12" t="s">
        <v>1020</v>
      </c>
      <c r="E12" t="s">
        <v>1021</v>
      </c>
      <c r="F12" t="s">
        <v>1022</v>
      </c>
      <c r="I12" t="s">
        <v>1023</v>
      </c>
      <c r="R12" t="s">
        <v>1024</v>
      </c>
      <c r="S12" t="s">
        <v>1025</v>
      </c>
      <c r="Y12" t="s">
        <v>1026</v>
      </c>
      <c r="Z12" t="s">
        <v>1027</v>
      </c>
      <c r="AM12" t="s">
        <v>1028</v>
      </c>
    </row>
    <row r="13" spans="1:39" x14ac:dyDescent="0.15">
      <c r="D13" t="s">
        <v>1029</v>
      </c>
      <c r="E13" t="s">
        <v>1030</v>
      </c>
      <c r="F13" t="s">
        <v>1031</v>
      </c>
      <c r="I13" t="s">
        <v>1032</v>
      </c>
      <c r="R13" t="s">
        <v>1033</v>
      </c>
      <c r="S13" t="s">
        <v>1034</v>
      </c>
      <c r="Y13" t="s">
        <v>1035</v>
      </c>
      <c r="Z13" t="s">
        <v>1036</v>
      </c>
      <c r="AM13" t="s">
        <v>1037</v>
      </c>
    </row>
    <row r="14" spans="1:39" x14ac:dyDescent="0.15">
      <c r="I14" t="s">
        <v>1038</v>
      </c>
      <c r="R14" t="s">
        <v>1039</v>
      </c>
      <c r="S14" t="s">
        <v>1040</v>
      </c>
      <c r="Z14" t="s">
        <v>1041</v>
      </c>
    </row>
    <row r="15" spans="1:39" x14ac:dyDescent="0.15">
      <c r="I15" t="s">
        <v>1042</v>
      </c>
      <c r="R15" t="s">
        <v>1043</v>
      </c>
      <c r="S15" t="s">
        <v>1044</v>
      </c>
      <c r="Z15" t="s">
        <v>1045</v>
      </c>
    </row>
    <row r="16" spans="1:39" x14ac:dyDescent="0.15">
      <c r="S16" t="s">
        <v>1046</v>
      </c>
    </row>
    <row r="17" spans="19:19" x14ac:dyDescent="0.15">
      <c r="S17" t="s">
        <v>1047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ScaleCrop>false</ScaleCrop>
  <HeadingPairs>
    <vt:vector size="4" baseType="variant">
      <vt:variant>
        <vt:lpstr>أوراق العمل</vt:lpstr>
      </vt:variant>
      <vt:variant>
        <vt:i4>43</vt:i4>
      </vt:variant>
      <vt:variant>
        <vt:lpstr>النطاقات المسماة</vt:lpstr>
      </vt:variant>
      <vt:variant>
        <vt:i4>40</vt:i4>
      </vt:variant>
    </vt:vector>
  </HeadingPairs>
  <TitlesOfParts>
    <vt:vector size="83" baseType="lpstr">
      <vt:lpstr>إدخال المبالغ والتوزيع الآلي</vt:lpstr>
      <vt:lpstr>المعلومات العامة والبيانات</vt:lpstr>
      <vt:lpstr>الباب 900</vt:lpstr>
      <vt:lpstr>الباب 901</vt:lpstr>
      <vt:lpstr>الباب 902</vt:lpstr>
      <vt:lpstr>الباب 903</vt:lpstr>
      <vt:lpstr>الباب 904</vt:lpstr>
      <vt:lpstr>الباب 905</vt:lpstr>
      <vt:lpstr>الباب 906</vt:lpstr>
      <vt:lpstr>الباب 907</vt:lpstr>
      <vt:lpstr>الباب 910</vt:lpstr>
      <vt:lpstr>الباب 911</vt:lpstr>
      <vt:lpstr>الباب 912</vt:lpstr>
      <vt:lpstr>الباب 913</vt:lpstr>
      <vt:lpstr>الباب 914</vt:lpstr>
      <vt:lpstr>الباب 915</vt:lpstr>
      <vt:lpstr>الباب 916</vt:lpstr>
      <vt:lpstr>الباب 920</vt:lpstr>
      <vt:lpstr>الباب 921</vt:lpstr>
      <vt:lpstr>الباب 930</vt:lpstr>
      <vt:lpstr>الباب 931</vt:lpstr>
      <vt:lpstr>الباب 940</vt:lpstr>
      <vt:lpstr>الباب 941</vt:lpstr>
      <vt:lpstr>الباب 942</vt:lpstr>
      <vt:lpstr>الباب 950</vt:lpstr>
      <vt:lpstr>الباب 951</vt:lpstr>
      <vt:lpstr>الباب 952</vt:lpstr>
      <vt:lpstr>الباب 953</vt:lpstr>
      <vt:lpstr>الباب 954</vt:lpstr>
      <vt:lpstr>الباب 955</vt:lpstr>
      <vt:lpstr>الباب 956</vt:lpstr>
      <vt:lpstr>الباب 957</vt:lpstr>
      <vt:lpstr>الباب 958</vt:lpstr>
      <vt:lpstr>الباب 959</vt:lpstr>
      <vt:lpstr>الباب 960</vt:lpstr>
      <vt:lpstr>الباب 961</vt:lpstr>
      <vt:lpstr>الباب 962</vt:lpstr>
      <vt:lpstr>الباب 969</vt:lpstr>
      <vt:lpstr>الباب 970</vt:lpstr>
      <vt:lpstr>الباب 971</vt:lpstr>
      <vt:lpstr>الباب 979</vt:lpstr>
      <vt:lpstr>دليل_المواد</vt:lpstr>
      <vt:lpstr>فروع_الأبواب</vt:lpstr>
      <vt:lpstr>CHAP_900</vt:lpstr>
      <vt:lpstr>CHAP_901</vt:lpstr>
      <vt:lpstr>CHAP_902</vt:lpstr>
      <vt:lpstr>CHAP_903</vt:lpstr>
      <vt:lpstr>CHAP_904</vt:lpstr>
      <vt:lpstr>CHAP_905</vt:lpstr>
      <vt:lpstr>CHAP_906</vt:lpstr>
      <vt:lpstr>CHAP_907</vt:lpstr>
      <vt:lpstr>CHAP_910</vt:lpstr>
      <vt:lpstr>CHAP_911</vt:lpstr>
      <vt:lpstr>CHAP_912</vt:lpstr>
      <vt:lpstr>CHAP_913</vt:lpstr>
      <vt:lpstr>CHAP_914</vt:lpstr>
      <vt:lpstr>CHAP_915</vt:lpstr>
      <vt:lpstr>CHAP_916</vt:lpstr>
      <vt:lpstr>CHAP_920</vt:lpstr>
      <vt:lpstr>CHAP_921</vt:lpstr>
      <vt:lpstr>CHAP_930</vt:lpstr>
      <vt:lpstr>CHAP_931</vt:lpstr>
      <vt:lpstr>CHAP_940</vt:lpstr>
      <vt:lpstr>CHAP_941</vt:lpstr>
      <vt:lpstr>CHAP_942</vt:lpstr>
      <vt:lpstr>CHAP_950</vt:lpstr>
      <vt:lpstr>CHAP_951</vt:lpstr>
      <vt:lpstr>CHAP_952</vt:lpstr>
      <vt:lpstr>CHAP_953</vt:lpstr>
      <vt:lpstr>CHAP_954</vt:lpstr>
      <vt:lpstr>CHAP_955</vt:lpstr>
      <vt:lpstr>CHAP_956</vt:lpstr>
      <vt:lpstr>CHAP_957</vt:lpstr>
      <vt:lpstr>CHAP_958</vt:lpstr>
      <vt:lpstr>CHAP_959</vt:lpstr>
      <vt:lpstr>CHAP_960</vt:lpstr>
      <vt:lpstr>CHAP_961</vt:lpstr>
      <vt:lpstr>CHAP_962</vt:lpstr>
      <vt:lpstr>CHAP_969</vt:lpstr>
      <vt:lpstr>CHAP_970</vt:lpstr>
      <vt:lpstr>CHAP_971</vt:lpstr>
      <vt:lpstr>CHAP_979</vt:lpstr>
      <vt:lpstr>LIST_ARTICLES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2026-10-02T14:15:48Z</dcterms:created>
  <dcterms:modified xsi:type="dcterms:W3CDTF">2026-10-29T12:20:15Z</dcterms:modified>
</cp:coreProperties>
</file>